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2"/>
  </bookViews>
  <sheets>
    <sheet name="Wykres2" sheetId="1" state="hidden" r:id="rId1"/>
    <sheet name="Wykres1" sheetId="2" state="hidden" r:id="rId2"/>
    <sheet name="Arkusz1" sheetId="3" r:id="rId3"/>
  </sheets>
  <definedNames>
    <definedName name="_xlnm.Print_Titles" localSheetId="2">'Arkusz1'!$12:$12</definedName>
  </definedNames>
  <calcPr fullCalcOnLoad="1"/>
</workbook>
</file>

<file path=xl/sharedStrings.xml><?xml version="1.0" encoding="utf-8"?>
<sst xmlns="http://schemas.openxmlformats.org/spreadsheetml/2006/main" count="94" uniqueCount="83">
  <si>
    <t>Lp.</t>
  </si>
  <si>
    <t>Symbol</t>
  </si>
  <si>
    <t>Dział</t>
  </si>
  <si>
    <t>Rozdział</t>
  </si>
  <si>
    <t>razem</t>
  </si>
  <si>
    <t>dotacje</t>
  </si>
  <si>
    <t>obsługa długu</t>
  </si>
  <si>
    <t>majątkowe</t>
  </si>
  <si>
    <t>W Y D A T K I</t>
  </si>
  <si>
    <t>bieżące</t>
  </si>
  <si>
    <t>w tym:</t>
  </si>
  <si>
    <t>I</t>
  </si>
  <si>
    <t xml:space="preserve"> </t>
  </si>
  <si>
    <t>Nazwa działu                                    i  rozdziału</t>
  </si>
  <si>
    <t>wydatki na realizację zadań statutowych</t>
  </si>
  <si>
    <t>świadczenia na rzecz osób fizycznych</t>
  </si>
  <si>
    <t>poz. z zał. nr 2</t>
  </si>
  <si>
    <t xml:space="preserve">Z M I A N Y </t>
  </si>
  <si>
    <t xml:space="preserve">OGÓŁEM  BUDŻET   </t>
  </si>
  <si>
    <t xml:space="preserve">zwiększ.        / + / </t>
  </si>
  <si>
    <t>zmniejsz.       / - /</t>
  </si>
  <si>
    <t>inwestycje                 i zakupy  inwestycyjne</t>
  </si>
  <si>
    <t>ogółem                10+17</t>
  </si>
  <si>
    <t>Pozostała działalność</t>
  </si>
  <si>
    <t>w tym finansowane z udziałem środków Unii Europejskiej</t>
  </si>
  <si>
    <t>WYDATKI - ZADANIA WŁASNE</t>
  </si>
  <si>
    <t>wypłaty            z tytułu poręczeń i gwarancji</t>
  </si>
  <si>
    <t>RAZEM ZADANIA WŁASNE</t>
  </si>
  <si>
    <t>wynagrodzenia             i składki</t>
  </si>
  <si>
    <t>Zmiany w planie wydatków budżetu miasta na rok 2017</t>
  </si>
  <si>
    <t xml:space="preserve">       Załącznik Nr 2</t>
  </si>
  <si>
    <t>Plan obecny        na           rok 2017</t>
  </si>
  <si>
    <t>RÓŻNE ROZLICZENIA</t>
  </si>
  <si>
    <t>Rezerwy ogólne i celowe</t>
  </si>
  <si>
    <t xml:space="preserve">w tym: ogólna </t>
  </si>
  <si>
    <t>celowa</t>
  </si>
  <si>
    <t>w tym finansowane  z udziałem środków Unii Europejskiej</t>
  </si>
  <si>
    <t>OŚWIATA I WYCHOWANIE</t>
  </si>
  <si>
    <t>Szkoły podstawowe</t>
  </si>
  <si>
    <t>Oddziały przedszkolne                            w szkołach podstawowych</t>
  </si>
  <si>
    <t>Przedszkola</t>
  </si>
  <si>
    <t>Inne formy wychowania przedszkolnego</t>
  </si>
  <si>
    <t xml:space="preserve">Gimnazja </t>
  </si>
  <si>
    <t>Dowożenie uczniów                            do szkół</t>
  </si>
  <si>
    <t>Dokształcanie i doskonalenie nauczycieli</t>
  </si>
  <si>
    <t>Stołówki szkolne                               i przedszkolne</t>
  </si>
  <si>
    <t>Realizacja zadań wymagających stosowania specjalnej organizacji nauki i metod pracy dla dzieci                  w przedszkolach, oddziałach przedszkolnych w szkołach podstawowych …</t>
  </si>
  <si>
    <t>Realizacja zadań wymagających stosowania specjalnej organizacji nauki i metod pracy dla dzieci i młodzieży w szkołach podstawowychm gimnazajach, liceach ogólnokształcących …</t>
  </si>
  <si>
    <t>EDUKACYJNA OPIEKA WYCHOWAWCZA</t>
  </si>
  <si>
    <t>Świetlice szkolne</t>
  </si>
  <si>
    <t>Wczesne wspomaganie rozwoju</t>
  </si>
  <si>
    <t>Kolonie i obozy oraz inne formy wypoczynku dzieci i młożdzieży szkolnej, a także szkolenia młodzieży</t>
  </si>
  <si>
    <t>Pomoc materialna dla uczniów o charakterze socjalnym</t>
  </si>
  <si>
    <t>Pomoc materialna o charakterze motywacyjnym</t>
  </si>
  <si>
    <t>KULTURA FIZYCZNA</t>
  </si>
  <si>
    <t>Obiekty sportowe</t>
  </si>
  <si>
    <t>Instytucje kultury fizycznej</t>
  </si>
  <si>
    <t>Zadania w zakresie kultury fizycznej</t>
  </si>
  <si>
    <t>GOSPODARKA MIESZKANIOWA</t>
  </si>
  <si>
    <t>Zakłady gospodarki mieszkaniowej</t>
  </si>
  <si>
    <t>Gospodarka gruntami                               i nieruchomościami</t>
  </si>
  <si>
    <t>ADMINISTRACJA PUBLICZNA</t>
  </si>
  <si>
    <t>Urzędy wojewódzkie</t>
  </si>
  <si>
    <t>Rady gmin /miast i miast                            na prawach powiatu/</t>
  </si>
  <si>
    <t xml:space="preserve">Urzędy gmin /miast i miast na prawach powiatu/ </t>
  </si>
  <si>
    <t>Promocja jednostek samorządu  terytorialnego</t>
  </si>
  <si>
    <t>POMOC SPOŁECZNA</t>
  </si>
  <si>
    <t>Domy pomocy społecznej</t>
  </si>
  <si>
    <t>Zadania w zakresie przeciwdziałania przemocy w rodzinie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</si>
  <si>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</si>
  <si>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okresowe, celowe i pomoc w naturze oraz składki na ubezpieczenia emerytalne i rentowe</t>
  </si>
  <si>
    <t>Dodatki mieszkaniowe</t>
  </si>
  <si>
    <t>Zasiłki stałe</t>
  </si>
  <si>
    <t>Ośrodki pomocy społecznej</t>
  </si>
  <si>
    <t>Pomoc w zakresie dożywiania</t>
  </si>
  <si>
    <t>Burmistrz Miasta</t>
  </si>
  <si>
    <t>Dariusz Szustek</t>
  </si>
  <si>
    <t>II</t>
  </si>
  <si>
    <t>WYDATKI NA ZADANIA Z ZAKRESU ADMINISTRACJI RZĄDOWEJ I INNYCH ZADAŃ ZLECONYCH USTAWAMI</t>
  </si>
  <si>
    <t xml:space="preserve"> RAZEM ZADANIA ZLECONE</t>
  </si>
  <si>
    <t xml:space="preserve">       Burmistrza Miasta Łuków</t>
  </si>
  <si>
    <t xml:space="preserve">       z dnia 30 czerwca 2017 roku</t>
  </si>
  <si>
    <t xml:space="preserve">       do Zarządzenia Nr 99/2017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</si>
</sst>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7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Bookman Old Style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8"/>
      <name val="Arial CE"/>
      <family val="0"/>
    </font>
    <font>
      <b/>
      <sz val="7"/>
      <name val="Arial CE"/>
      <family val="2"/>
    </font>
    <font>
      <sz val="8"/>
      <name val="Arial CE"/>
      <family val="0"/>
    </font>
    <font>
      <i/>
      <sz val="7"/>
      <name val="Arial CE"/>
      <family val="0"/>
    </font>
    <font>
      <sz val="7"/>
      <name val="Arial CE"/>
      <family val="0"/>
    </font>
    <font>
      <b/>
      <u val="single"/>
      <sz val="7"/>
      <name val="Arial CE"/>
      <family val="0"/>
    </font>
    <font>
      <b/>
      <sz val="11"/>
      <name val="Arial CE"/>
      <family val="2"/>
    </font>
    <font>
      <b/>
      <u val="single"/>
      <sz val="8"/>
      <color indexed="8"/>
      <name val="Arial CE"/>
      <family val="0"/>
    </font>
    <font>
      <u val="single"/>
      <sz val="8"/>
      <name val="Arial CE"/>
      <family val="0"/>
    </font>
    <font>
      <b/>
      <i/>
      <u val="single"/>
      <sz val="7"/>
      <name val="Arial CE"/>
      <family val="0"/>
    </font>
    <font>
      <sz val="8"/>
      <color indexed="8"/>
      <name val="Arial CE"/>
      <family val="0"/>
    </font>
    <font>
      <b/>
      <u val="single"/>
      <sz val="9"/>
      <name val="Arial CE"/>
      <family val="2"/>
    </font>
    <font>
      <b/>
      <i/>
      <u val="single"/>
      <sz val="8"/>
      <name val="Arial CE"/>
      <family val="0"/>
    </font>
    <font>
      <sz val="9"/>
      <name val="Arial CE"/>
      <family val="0"/>
    </font>
    <font>
      <b/>
      <u val="single"/>
      <sz val="7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7.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u val="single"/>
      <sz val="8"/>
      <color theme="1"/>
      <name val="Arial CE"/>
      <family val="0"/>
    </font>
    <font>
      <b/>
      <u val="single"/>
      <sz val="7.5"/>
      <color theme="1"/>
      <name val="Arial CE"/>
      <family val="0"/>
    </font>
    <font>
      <sz val="8"/>
      <color theme="1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BF8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" fontId="21" fillId="33" borderId="19" xfId="0" applyNumberFormat="1" applyFont="1" applyFill="1" applyBorder="1" applyAlignment="1">
      <alignment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vertical="center" wrapText="1"/>
    </xf>
    <xf numFmtId="4" fontId="21" fillId="33" borderId="22" xfId="0" applyNumberFormat="1" applyFont="1" applyFill="1" applyBorder="1" applyAlignment="1">
      <alignment horizontal="right" vertical="center"/>
    </xf>
    <xf numFmtId="4" fontId="21" fillId="33" borderId="23" xfId="0" applyNumberFormat="1" applyFont="1" applyFill="1" applyBorder="1" applyAlignment="1">
      <alignment horizontal="right" vertical="center"/>
    </xf>
    <xf numFmtId="3" fontId="23" fillId="34" borderId="2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3" fontId="22" fillId="36" borderId="27" xfId="0" applyNumberFormat="1" applyFont="1" applyFill="1" applyBorder="1" applyAlignment="1">
      <alignment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3" fontId="22" fillId="0" borderId="29" xfId="0" applyNumberFormat="1" applyFont="1" applyBorder="1" applyAlignment="1">
      <alignment horizontal="right" vertical="center"/>
    </xf>
    <xf numFmtId="4" fontId="23" fillId="34" borderId="30" xfId="0" applyNumberFormat="1" applyFont="1" applyFill="1" applyBorder="1" applyAlignment="1">
      <alignment horizontal="right" vertical="center" wrapText="1"/>
    </xf>
    <xf numFmtId="4" fontId="23" fillId="34" borderId="31" xfId="0" applyNumberFormat="1" applyFont="1" applyFill="1" applyBorder="1" applyAlignment="1">
      <alignment horizontal="right" vertical="center" wrapText="1"/>
    </xf>
    <xf numFmtId="4" fontId="23" fillId="34" borderId="32" xfId="0" applyNumberFormat="1" applyFont="1" applyFill="1" applyBorder="1" applyAlignment="1">
      <alignment horizontal="right" vertical="center" wrapText="1"/>
    </xf>
    <xf numFmtId="4" fontId="23" fillId="34" borderId="33" xfId="0" applyNumberFormat="1" applyFont="1" applyFill="1" applyBorder="1" applyAlignment="1">
      <alignment horizontal="right" vertical="center"/>
    </xf>
    <xf numFmtId="4" fontId="23" fillId="34" borderId="24" xfId="0" applyNumberFormat="1" applyFont="1" applyFill="1" applyBorder="1" applyAlignment="1">
      <alignment horizontal="right" vertical="center"/>
    </xf>
    <xf numFmtId="0" fontId="20" fillId="37" borderId="34" xfId="0" applyFont="1" applyFill="1" applyBorder="1" applyAlignment="1">
      <alignment horizontal="center" vertical="center"/>
    </xf>
    <xf numFmtId="3" fontId="22" fillId="0" borderId="35" xfId="0" applyNumberFormat="1" applyFont="1" applyBorder="1" applyAlignment="1">
      <alignment horizontal="right" vertical="center"/>
    </xf>
    <xf numFmtId="3" fontId="22" fillId="0" borderId="36" xfId="0" applyNumberFormat="1" applyFont="1" applyBorder="1" applyAlignment="1">
      <alignment horizontal="right" vertical="center"/>
    </xf>
    <xf numFmtId="4" fontId="4" fillId="34" borderId="30" xfId="0" applyNumberFormat="1" applyFont="1" applyFill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vertical="center" wrapText="1"/>
    </xf>
    <xf numFmtId="4" fontId="4" fillId="34" borderId="32" xfId="0" applyNumberFormat="1" applyFont="1" applyFill="1" applyBorder="1" applyAlignment="1">
      <alignment vertical="center" wrapText="1"/>
    </xf>
    <xf numFmtId="4" fontId="4" fillId="34" borderId="33" xfId="0" applyNumberFormat="1" applyFont="1" applyFill="1" applyBorder="1" applyAlignment="1">
      <alignment horizontal="right" vertical="center"/>
    </xf>
    <xf numFmtId="4" fontId="4" fillId="34" borderId="24" xfId="0" applyNumberFormat="1" applyFont="1" applyFill="1" applyBorder="1" applyAlignment="1">
      <alignment horizontal="right" vertical="center"/>
    </xf>
    <xf numFmtId="4" fontId="22" fillId="34" borderId="24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/>
    </xf>
    <xf numFmtId="0" fontId="20" fillId="38" borderId="38" xfId="0" applyFont="1" applyFill="1" applyBorder="1" applyAlignment="1">
      <alignment horizontal="center" vertical="center"/>
    </xf>
    <xf numFmtId="0" fontId="20" fillId="38" borderId="39" xfId="0" applyFont="1" applyFill="1" applyBorder="1" applyAlignment="1">
      <alignment horizontal="left" vertical="center" wrapText="1"/>
    </xf>
    <xf numFmtId="0" fontId="20" fillId="37" borderId="34" xfId="0" applyNumberFormat="1" applyFont="1" applyFill="1" applyBorder="1" applyAlignment="1">
      <alignment horizontal="center" vertical="center"/>
    </xf>
    <xf numFmtId="3" fontId="20" fillId="37" borderId="34" xfId="0" applyNumberFormat="1" applyFont="1" applyFill="1" applyBorder="1" applyAlignment="1">
      <alignment horizontal="right" vertical="center"/>
    </xf>
    <xf numFmtId="0" fontId="20" fillId="35" borderId="40" xfId="0" applyFont="1" applyFill="1" applyBorder="1" applyAlignment="1">
      <alignment horizontal="center" vertical="center"/>
    </xf>
    <xf numFmtId="3" fontId="22" fillId="0" borderId="35" xfId="0" applyNumberFormat="1" applyFont="1" applyBorder="1" applyAlignment="1">
      <alignment horizontal="left" vertical="center" wrapText="1"/>
    </xf>
    <xf numFmtId="0" fontId="22" fillId="0" borderId="35" xfId="0" applyNumberFormat="1" applyFont="1" applyBorder="1" applyAlignment="1">
      <alignment horizontal="center" vertical="center"/>
    </xf>
    <xf numFmtId="3" fontId="22" fillId="36" borderId="41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 applyAlignment="1">
      <alignment horizontal="left" vertical="center" wrapText="1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/>
    </xf>
    <xf numFmtId="3" fontId="27" fillId="38" borderId="34" xfId="0" applyNumberFormat="1" applyFont="1" applyFill="1" applyBorder="1" applyAlignment="1">
      <alignment vertical="center" wrapText="1"/>
    </xf>
    <xf numFmtId="3" fontId="27" fillId="38" borderId="42" xfId="0" applyNumberFormat="1" applyFont="1" applyFill="1" applyBorder="1" applyAlignment="1">
      <alignment vertical="center" wrapText="1"/>
    </xf>
    <xf numFmtId="4" fontId="22" fillId="0" borderId="28" xfId="0" applyNumberFormat="1" applyFont="1" applyFill="1" applyBorder="1" applyAlignment="1">
      <alignment horizontal="right" vertical="center"/>
    </xf>
    <xf numFmtId="4" fontId="22" fillId="0" borderId="28" xfId="0" applyNumberFormat="1" applyFont="1" applyBorder="1" applyAlignment="1">
      <alignment horizontal="right" vertical="center"/>
    </xf>
    <xf numFmtId="4" fontId="20" fillId="38" borderId="42" xfId="0" applyNumberFormat="1" applyFont="1" applyFill="1" applyBorder="1" applyAlignment="1">
      <alignment vertical="center"/>
    </xf>
    <xf numFmtId="4" fontId="20" fillId="38" borderId="43" xfId="0" applyNumberFormat="1" applyFont="1" applyFill="1" applyBorder="1" applyAlignment="1">
      <alignment vertical="center"/>
    </xf>
    <xf numFmtId="4" fontId="20" fillId="38" borderId="44" xfId="0" applyNumberFormat="1" applyFont="1" applyFill="1" applyBorder="1" applyAlignment="1">
      <alignment horizontal="right" vertical="center"/>
    </xf>
    <xf numFmtId="0" fontId="20" fillId="36" borderId="17" xfId="0" applyFont="1" applyFill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75" fillId="0" borderId="0" xfId="0" applyFont="1" applyAlignment="1">
      <alignment/>
    </xf>
    <xf numFmtId="3" fontId="22" fillId="0" borderId="26" xfId="0" applyNumberFormat="1" applyFont="1" applyBorder="1" applyAlignment="1">
      <alignment horizontal="right" vertical="center"/>
    </xf>
    <xf numFmtId="3" fontId="22" fillId="0" borderId="26" xfId="0" applyNumberFormat="1" applyFont="1" applyFill="1" applyBorder="1" applyAlignment="1">
      <alignment horizontal="right" vertical="center"/>
    </xf>
    <xf numFmtId="3" fontId="20" fillId="37" borderId="34" xfId="0" applyNumberFormat="1" applyFont="1" applyFill="1" applyBorder="1" applyAlignment="1">
      <alignment horizontal="center" vertical="center"/>
    </xf>
    <xf numFmtId="3" fontId="20" fillId="37" borderId="34" xfId="0" applyNumberFormat="1" applyFont="1" applyFill="1" applyBorder="1" applyAlignment="1">
      <alignment horizontal="left" vertical="center" wrapText="1"/>
    </xf>
    <xf numFmtId="4" fontId="20" fillId="38" borderId="38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 vertical="center"/>
    </xf>
    <xf numFmtId="0" fontId="22" fillId="0" borderId="26" xfId="0" applyNumberFormat="1" applyFont="1" applyFill="1" applyBorder="1" applyAlignment="1">
      <alignment horizontal="center" vertical="center"/>
    </xf>
    <xf numFmtId="4" fontId="22" fillId="36" borderId="27" xfId="0" applyNumberFormat="1" applyFont="1" applyFill="1" applyBorder="1" applyAlignment="1">
      <alignment horizontal="right" vertical="center"/>
    </xf>
    <xf numFmtId="3" fontId="22" fillId="35" borderId="36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0" fillId="0" borderId="0" xfId="0" applyFont="1" applyAlignment="1">
      <alignment/>
    </xf>
    <xf numFmtId="3" fontId="20" fillId="38" borderId="46" xfId="0" applyNumberFormat="1" applyFont="1" applyFill="1" applyBorder="1" applyAlignment="1">
      <alignment vertical="center"/>
    </xf>
    <xf numFmtId="3" fontId="20" fillId="38" borderId="47" xfId="0" applyNumberFormat="1" applyFont="1" applyFill="1" applyBorder="1" applyAlignment="1">
      <alignment vertical="center"/>
    </xf>
    <xf numFmtId="3" fontId="22" fillId="36" borderId="36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/>
    </xf>
    <xf numFmtId="3" fontId="4" fillId="36" borderId="48" xfId="0" applyNumberFormat="1" applyFont="1" applyFill="1" applyBorder="1" applyAlignment="1">
      <alignment vertical="center"/>
    </xf>
    <xf numFmtId="3" fontId="4" fillId="36" borderId="49" xfId="0" applyNumberFormat="1" applyFont="1" applyFill="1" applyBorder="1" applyAlignment="1">
      <alignment vertical="center"/>
    </xf>
    <xf numFmtId="4" fontId="21" fillId="39" borderId="30" xfId="0" applyNumberFormat="1" applyFont="1" applyFill="1" applyBorder="1" applyAlignment="1">
      <alignment horizontal="right" vertical="center" wrapText="1"/>
    </xf>
    <xf numFmtId="4" fontId="21" fillId="39" borderId="31" xfId="0" applyNumberFormat="1" applyFont="1" applyFill="1" applyBorder="1" applyAlignment="1">
      <alignment horizontal="right" vertical="center" wrapText="1"/>
    </xf>
    <xf numFmtId="4" fontId="21" fillId="39" borderId="32" xfId="0" applyNumberFormat="1" applyFont="1" applyFill="1" applyBorder="1" applyAlignment="1">
      <alignment horizontal="right" vertical="center" wrapText="1"/>
    </xf>
    <xf numFmtId="4" fontId="21" fillId="39" borderId="37" xfId="0" applyNumberFormat="1" applyFont="1" applyFill="1" applyBorder="1" applyAlignment="1">
      <alignment vertical="center"/>
    </xf>
    <xf numFmtId="4" fontId="21" fillId="39" borderId="24" xfId="0" applyNumberFormat="1" applyFont="1" applyFill="1" applyBorder="1" applyAlignment="1">
      <alignment vertical="center"/>
    </xf>
    <xf numFmtId="4" fontId="21" fillId="40" borderId="24" xfId="0" applyNumberFormat="1" applyFont="1" applyFill="1" applyBorder="1" applyAlignment="1">
      <alignment horizontal="right" vertical="center"/>
    </xf>
    <xf numFmtId="0" fontId="22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36" borderId="50" xfId="0" applyNumberFormat="1" applyFont="1" applyFill="1" applyBorder="1" applyAlignment="1">
      <alignment vertical="center"/>
    </xf>
    <xf numFmtId="3" fontId="4" fillId="36" borderId="51" xfId="0" applyNumberFormat="1" applyFont="1" applyFill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/>
    </xf>
    <xf numFmtId="3" fontId="22" fillId="36" borderId="52" xfId="0" applyNumberFormat="1" applyFont="1" applyFill="1" applyBorder="1" applyAlignment="1">
      <alignment vertical="center"/>
    </xf>
    <xf numFmtId="3" fontId="23" fillId="34" borderId="28" xfId="0" applyNumberFormat="1" applyFont="1" applyFill="1" applyBorder="1" applyAlignment="1">
      <alignment vertical="center" wrapText="1"/>
    </xf>
    <xf numFmtId="0" fontId="22" fillId="0" borderId="29" xfId="0" applyNumberFormat="1" applyFont="1" applyFill="1" applyBorder="1" applyAlignment="1">
      <alignment horizontal="center" vertical="center"/>
    </xf>
    <xf numFmtId="0" fontId="20" fillId="38" borderId="53" xfId="0" applyFont="1" applyFill="1" applyBorder="1" applyAlignment="1">
      <alignment horizontal="center" vertical="center"/>
    </xf>
    <xf numFmtId="3" fontId="20" fillId="38" borderId="54" xfId="0" applyNumberFormat="1" applyFont="1" applyFill="1" applyBorder="1" applyAlignment="1">
      <alignment horizontal="center" vertical="center"/>
    </xf>
    <xf numFmtId="3" fontId="20" fillId="38" borderId="54" xfId="0" applyNumberFormat="1" applyFont="1" applyFill="1" applyBorder="1" applyAlignment="1">
      <alignment horizontal="left" vertical="center" wrapText="1"/>
    </xf>
    <xf numFmtId="0" fontId="20" fillId="38" borderId="54" xfId="0" applyNumberFormat="1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22" fillId="0" borderId="29" xfId="0" applyNumberFormat="1" applyFont="1" applyBorder="1" applyAlignment="1">
      <alignment horizontal="left" vertical="center" wrapText="1"/>
    </xf>
    <xf numFmtId="0" fontId="22" fillId="0" borderId="29" xfId="0" applyNumberFormat="1" applyFont="1" applyBorder="1" applyAlignment="1">
      <alignment horizontal="center" vertical="center"/>
    </xf>
    <xf numFmtId="3" fontId="22" fillId="36" borderId="55" xfId="0" applyNumberFormat="1" applyFont="1" applyFill="1" applyBorder="1" applyAlignment="1">
      <alignment vertical="center"/>
    </xf>
    <xf numFmtId="3" fontId="22" fillId="36" borderId="5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23" fillId="34" borderId="17" xfId="0" applyNumberFormat="1" applyFont="1" applyFill="1" applyBorder="1" applyAlignment="1">
      <alignment vertical="center" wrapText="1"/>
    </xf>
    <xf numFmtId="0" fontId="23" fillId="34" borderId="17" xfId="0" applyNumberFormat="1" applyFont="1" applyFill="1" applyBorder="1" applyAlignment="1">
      <alignment horizontal="center" vertical="center"/>
    </xf>
    <xf numFmtId="3" fontId="23" fillId="34" borderId="17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left" vertical="center" wrapText="1"/>
    </xf>
    <xf numFmtId="4" fontId="22" fillId="0" borderId="29" xfId="0" applyNumberFormat="1" applyFont="1" applyBorder="1" applyAlignment="1">
      <alignment horizontal="right" vertical="center"/>
    </xf>
    <xf numFmtId="3" fontId="22" fillId="0" borderId="50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vertical="center" wrapText="1"/>
    </xf>
    <xf numFmtId="3" fontId="22" fillId="0" borderId="57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horizontal="right" vertical="center"/>
    </xf>
    <xf numFmtId="3" fontId="22" fillId="0" borderId="35" xfId="0" applyNumberFormat="1" applyFont="1" applyBorder="1" applyAlignment="1">
      <alignment vertical="center"/>
    </xf>
    <xf numFmtId="4" fontId="25" fillId="38" borderId="54" xfId="0" applyNumberFormat="1" applyFont="1" applyFill="1" applyBorder="1" applyAlignment="1">
      <alignment horizontal="right" vertical="center"/>
    </xf>
    <xf numFmtId="4" fontId="25" fillId="38" borderId="58" xfId="0" applyNumberFormat="1" applyFont="1" applyFill="1" applyBorder="1" applyAlignment="1">
      <alignment vertical="center"/>
    </xf>
    <xf numFmtId="4" fontId="25" fillId="38" borderId="11" xfId="0" applyNumberFormat="1" applyFont="1" applyFill="1" applyBorder="1" applyAlignment="1">
      <alignment horizontal="right" vertical="center"/>
    </xf>
    <xf numFmtId="4" fontId="22" fillId="36" borderId="55" xfId="0" applyNumberFormat="1" applyFont="1" applyFill="1" applyBorder="1" applyAlignment="1">
      <alignment vertical="center"/>
    </xf>
    <xf numFmtId="4" fontId="22" fillId="36" borderId="56" xfId="0" applyNumberFormat="1" applyFont="1" applyFill="1" applyBorder="1" applyAlignment="1">
      <alignment vertical="center"/>
    </xf>
    <xf numFmtId="4" fontId="23" fillId="34" borderId="59" xfId="0" applyNumberFormat="1" applyFont="1" applyFill="1" applyBorder="1" applyAlignment="1">
      <alignment vertical="center"/>
    </xf>
    <xf numFmtId="4" fontId="23" fillId="34" borderId="60" xfId="0" applyNumberFormat="1" applyFont="1" applyFill="1" applyBorder="1" applyAlignment="1">
      <alignment vertical="center"/>
    </xf>
    <xf numFmtId="4" fontId="23" fillId="34" borderId="17" xfId="0" applyNumberFormat="1" applyFont="1" applyFill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4" fontId="25" fillId="38" borderId="43" xfId="0" applyNumberFormat="1" applyFont="1" applyFill="1" applyBorder="1" applyAlignment="1">
      <alignment vertical="center"/>
    </xf>
    <xf numFmtId="0" fontId="29" fillId="41" borderId="28" xfId="0" applyNumberFormat="1" applyFont="1" applyFill="1" applyBorder="1" applyAlignment="1">
      <alignment horizontal="center" vertical="center"/>
    </xf>
    <xf numFmtId="0" fontId="29" fillId="34" borderId="28" xfId="0" applyNumberFormat="1" applyFont="1" applyFill="1" applyBorder="1" applyAlignment="1">
      <alignment horizontal="center" vertical="center"/>
    </xf>
    <xf numFmtId="4" fontId="23" fillId="41" borderId="28" xfId="0" applyNumberFormat="1" applyFont="1" applyFill="1" applyBorder="1" applyAlignment="1">
      <alignment horizontal="right" vertical="center"/>
    </xf>
    <xf numFmtId="4" fontId="23" fillId="41" borderId="36" xfId="0" applyNumberFormat="1" applyFont="1" applyFill="1" applyBorder="1" applyAlignment="1">
      <alignment vertical="center"/>
    </xf>
    <xf numFmtId="4" fontId="23" fillId="41" borderId="27" xfId="0" applyNumberFormat="1" applyFont="1" applyFill="1" applyBorder="1" applyAlignment="1">
      <alignment vertical="center"/>
    </xf>
    <xf numFmtId="4" fontId="23" fillId="34" borderId="36" xfId="0" applyNumberFormat="1" applyFont="1" applyFill="1" applyBorder="1" applyAlignment="1">
      <alignment horizontal="right" vertical="center"/>
    </xf>
    <xf numFmtId="4" fontId="23" fillId="34" borderId="28" xfId="0" applyNumberFormat="1" applyFont="1" applyFill="1" applyBorder="1" applyAlignment="1">
      <alignment horizontal="right" vertical="center"/>
    </xf>
    <xf numFmtId="0" fontId="22" fillId="35" borderId="28" xfId="0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0" fontId="27" fillId="38" borderId="34" xfId="0" applyFont="1" applyFill="1" applyBorder="1" applyAlignment="1">
      <alignment horizontal="center" vertical="center"/>
    </xf>
    <xf numFmtId="0" fontId="27" fillId="38" borderId="34" xfId="0" applyFont="1" applyFill="1" applyBorder="1" applyAlignment="1">
      <alignment vertical="center" wrapText="1"/>
    </xf>
    <xf numFmtId="0" fontId="27" fillId="38" borderId="34" xfId="0" applyFont="1" applyFill="1" applyBorder="1" applyAlignment="1">
      <alignment horizontal="center" vertical="center" wrapText="1"/>
    </xf>
    <xf numFmtId="3" fontId="27" fillId="38" borderId="38" xfId="0" applyNumberFormat="1" applyFont="1" applyFill="1" applyBorder="1" applyAlignment="1">
      <alignment vertical="center" wrapText="1"/>
    </xf>
    <xf numFmtId="3" fontId="27" fillId="38" borderId="43" xfId="0" applyNumberFormat="1" applyFont="1" applyFill="1" applyBorder="1" applyAlignment="1">
      <alignment vertical="center" wrapText="1"/>
    </xf>
    <xf numFmtId="3" fontId="27" fillId="38" borderId="44" xfId="0" applyNumberFormat="1" applyFont="1" applyFill="1" applyBorder="1" applyAlignment="1">
      <alignment vertical="center" wrapText="1"/>
    </xf>
    <xf numFmtId="0" fontId="22" fillId="35" borderId="26" xfId="0" applyFont="1" applyFill="1" applyBorder="1" applyAlignment="1">
      <alignment vertical="center" wrapText="1"/>
    </xf>
    <xf numFmtId="0" fontId="22" fillId="36" borderId="26" xfId="0" applyFont="1" applyFill="1" applyBorder="1" applyAlignment="1">
      <alignment horizontal="center" vertical="center" wrapText="1"/>
    </xf>
    <xf numFmtId="3" fontId="22" fillId="35" borderId="25" xfId="0" applyNumberFormat="1" applyFont="1" applyFill="1" applyBorder="1" applyAlignment="1">
      <alignment vertical="center" wrapText="1"/>
    </xf>
    <xf numFmtId="3" fontId="22" fillId="35" borderId="50" xfId="0" applyNumberFormat="1" applyFont="1" applyFill="1" applyBorder="1" applyAlignment="1">
      <alignment vertical="center" wrapText="1"/>
    </xf>
    <xf numFmtId="3" fontId="22" fillId="36" borderId="61" xfId="0" applyNumberFormat="1" applyFont="1" applyFill="1" applyBorder="1" applyAlignment="1">
      <alignment vertical="center" wrapText="1"/>
    </xf>
    <xf numFmtId="3" fontId="22" fillId="35" borderId="26" xfId="0" applyNumberFormat="1" applyFont="1" applyFill="1" applyBorder="1" applyAlignment="1">
      <alignment vertical="center" wrapText="1"/>
    </xf>
    <xf numFmtId="0" fontId="22" fillId="36" borderId="35" xfId="0" applyFont="1" applyFill="1" applyBorder="1" applyAlignment="1">
      <alignment vertical="center" wrapText="1"/>
    </xf>
    <xf numFmtId="0" fontId="22" fillId="36" borderId="35" xfId="0" applyFont="1" applyFill="1" applyBorder="1" applyAlignment="1">
      <alignment horizontal="center" vertical="center" wrapText="1"/>
    </xf>
    <xf numFmtId="3" fontId="22" fillId="35" borderId="40" xfId="0" applyNumberFormat="1" applyFont="1" applyFill="1" applyBorder="1" applyAlignment="1">
      <alignment vertical="center" wrapText="1"/>
    </xf>
    <xf numFmtId="3" fontId="22" fillId="35" borderId="57" xfId="0" applyNumberFormat="1" applyFont="1" applyFill="1" applyBorder="1" applyAlignment="1">
      <alignment vertical="center" wrapText="1"/>
    </xf>
    <xf numFmtId="3" fontId="22" fillId="35" borderId="62" xfId="0" applyNumberFormat="1" applyFont="1" applyFill="1" applyBorder="1" applyAlignment="1">
      <alignment vertical="center" wrapText="1"/>
    </xf>
    <xf numFmtId="3" fontId="22" fillId="35" borderId="35" xfId="0" applyNumberFormat="1" applyFont="1" applyFill="1" applyBorder="1" applyAlignment="1">
      <alignment vertical="center" wrapText="1"/>
    </xf>
    <xf numFmtId="0" fontId="22" fillId="35" borderId="28" xfId="0" applyFont="1" applyFill="1" applyBorder="1" applyAlignment="1">
      <alignment horizontal="center" vertical="center" wrapText="1"/>
    </xf>
    <xf numFmtId="3" fontId="22" fillId="35" borderId="63" xfId="0" applyNumberFormat="1" applyFont="1" applyFill="1" applyBorder="1" applyAlignment="1">
      <alignment vertical="center" wrapText="1"/>
    </xf>
    <xf numFmtId="0" fontId="22" fillId="36" borderId="36" xfId="0" applyFont="1" applyFill="1" applyBorder="1" applyAlignment="1">
      <alignment vertical="center" wrapText="1"/>
    </xf>
    <xf numFmtId="0" fontId="22" fillId="36" borderId="64" xfId="0" applyFont="1" applyFill="1" applyBorder="1" applyAlignment="1">
      <alignment vertical="center" wrapText="1"/>
    </xf>
    <xf numFmtId="3" fontId="22" fillId="35" borderId="28" xfId="0" applyNumberFormat="1" applyFont="1" applyFill="1" applyBorder="1" applyAlignment="1">
      <alignment vertical="center" wrapText="1"/>
    </xf>
    <xf numFmtId="0" fontId="22" fillId="0" borderId="35" xfId="0" applyFont="1" applyBorder="1" applyAlignment="1">
      <alignment/>
    </xf>
    <xf numFmtId="3" fontId="22" fillId="0" borderId="55" xfId="0" applyNumberFormat="1" applyFont="1" applyBorder="1" applyAlignment="1">
      <alignment horizontal="right" vertical="center"/>
    </xf>
    <xf numFmtId="3" fontId="22" fillId="0" borderId="45" xfId="0" applyNumberFormat="1" applyFont="1" applyBorder="1" applyAlignment="1">
      <alignment horizontal="left" vertical="center" wrapText="1"/>
    </xf>
    <xf numFmtId="4" fontId="22" fillId="0" borderId="45" xfId="0" applyNumberFormat="1" applyFont="1" applyBorder="1" applyAlignment="1">
      <alignment horizontal="right" vertical="center"/>
    </xf>
    <xf numFmtId="0" fontId="20" fillId="38" borderId="34" xfId="0" applyFont="1" applyFill="1" applyBorder="1" applyAlignment="1">
      <alignment vertical="center" wrapText="1"/>
    </xf>
    <xf numFmtId="0" fontId="20" fillId="38" borderId="44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3" fontId="30" fillId="35" borderId="0" xfId="0" applyNumberFormat="1" applyFont="1" applyFill="1" applyBorder="1" applyAlignment="1">
      <alignment vertical="center" wrapText="1"/>
    </xf>
    <xf numFmtId="3" fontId="30" fillId="35" borderId="65" xfId="0" applyNumberFormat="1" applyFont="1" applyFill="1" applyBorder="1" applyAlignment="1">
      <alignment vertical="center" wrapText="1"/>
    </xf>
    <xf numFmtId="3" fontId="30" fillId="35" borderId="51" xfId="0" applyNumberFormat="1" applyFont="1" applyFill="1" applyBorder="1" applyAlignment="1">
      <alignment vertical="center" wrapText="1"/>
    </xf>
    <xf numFmtId="3" fontId="30" fillId="35" borderId="26" xfId="0" applyNumberFormat="1" applyFont="1" applyFill="1" applyBorder="1" applyAlignment="1">
      <alignment vertical="center" wrapText="1"/>
    </xf>
    <xf numFmtId="0" fontId="22" fillId="35" borderId="26" xfId="0" applyFont="1" applyFill="1" applyBorder="1" applyAlignment="1">
      <alignment vertical="center"/>
    </xf>
    <xf numFmtId="0" fontId="22" fillId="0" borderId="45" xfId="0" applyFont="1" applyBorder="1" applyAlignment="1">
      <alignment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3" fontId="22" fillId="0" borderId="67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horizontal="right" vertical="center"/>
    </xf>
    <xf numFmtId="3" fontId="22" fillId="0" borderId="45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0" fontId="22" fillId="0" borderId="45" xfId="0" applyFont="1" applyBorder="1" applyAlignment="1">
      <alignment/>
    </xf>
    <xf numFmtId="3" fontId="22" fillId="0" borderId="68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3" fontId="22" fillId="0" borderId="66" xfId="0" applyNumberFormat="1" applyFont="1" applyBorder="1" applyAlignment="1">
      <alignment/>
    </xf>
    <xf numFmtId="0" fontId="20" fillId="38" borderId="54" xfId="0" applyFont="1" applyFill="1" applyBorder="1" applyAlignment="1">
      <alignment horizontal="center" vertical="center"/>
    </xf>
    <xf numFmtId="3" fontId="20" fillId="37" borderId="54" xfId="0" applyNumberFormat="1" applyFont="1" applyFill="1" applyBorder="1" applyAlignment="1">
      <alignment horizontal="center" vertical="center"/>
    </xf>
    <xf numFmtId="3" fontId="20" fillId="37" borderId="54" xfId="0" applyNumberFormat="1" applyFont="1" applyFill="1" applyBorder="1" applyAlignment="1">
      <alignment horizontal="left" vertical="center" wrapText="1"/>
    </xf>
    <xf numFmtId="0" fontId="20" fillId="37" borderId="54" xfId="0" applyNumberFormat="1" applyFont="1" applyFill="1" applyBorder="1" applyAlignment="1">
      <alignment horizontal="center" vertical="center"/>
    </xf>
    <xf numFmtId="3" fontId="20" fillId="37" borderId="53" xfId="0" applyNumberFormat="1" applyFont="1" applyFill="1" applyBorder="1" applyAlignment="1">
      <alignment horizontal="right" vertical="center"/>
    </xf>
    <xf numFmtId="3" fontId="20" fillId="38" borderId="46" xfId="0" applyNumberFormat="1" applyFont="1" applyFill="1" applyBorder="1" applyAlignment="1">
      <alignment vertical="center"/>
    </xf>
    <xf numFmtId="3" fontId="20" fillId="37" borderId="69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0" fillId="37" borderId="54" xfId="0" applyNumberFormat="1" applyFont="1" applyFill="1" applyBorder="1" applyAlignment="1">
      <alignment horizontal="right" vertical="center"/>
    </xf>
    <xf numFmtId="0" fontId="31" fillId="35" borderId="35" xfId="0" applyFont="1" applyFill="1" applyBorder="1" applyAlignment="1">
      <alignment horizontal="center" vertical="center"/>
    </xf>
    <xf numFmtId="3" fontId="31" fillId="35" borderId="35" xfId="0" applyNumberFormat="1" applyFont="1" applyFill="1" applyBorder="1" applyAlignment="1">
      <alignment horizontal="center" vertical="center"/>
    </xf>
    <xf numFmtId="0" fontId="25" fillId="34" borderId="28" xfId="0" applyNumberFormat="1" applyFont="1" applyFill="1" applyBorder="1" applyAlignment="1">
      <alignment horizontal="center" vertical="center"/>
    </xf>
    <xf numFmtId="4" fontId="4" fillId="34" borderId="63" xfId="0" applyNumberFormat="1" applyFont="1" applyFill="1" applyBorder="1" applyAlignment="1">
      <alignment horizontal="right" vertical="center"/>
    </xf>
    <xf numFmtId="4" fontId="32" fillId="34" borderId="36" xfId="0" applyNumberFormat="1" applyFont="1" applyFill="1" applyBorder="1" applyAlignment="1">
      <alignment vertical="center"/>
    </xf>
    <xf numFmtId="4" fontId="32" fillId="34" borderId="70" xfId="0" applyNumberFormat="1" applyFont="1" applyFill="1" applyBorder="1" applyAlignment="1">
      <alignment horizontal="right" vertical="center"/>
    </xf>
    <xf numFmtId="4" fontId="4" fillId="34" borderId="64" xfId="0" applyNumberFormat="1" applyFont="1" applyFill="1" applyBorder="1" applyAlignment="1">
      <alignment horizontal="right" vertical="center"/>
    </xf>
    <xf numFmtId="4" fontId="4" fillId="34" borderId="28" xfId="0" applyNumberFormat="1" applyFont="1" applyFill="1" applyBorder="1" applyAlignment="1">
      <alignment horizontal="right" vertical="center"/>
    </xf>
    <xf numFmtId="3" fontId="22" fillId="0" borderId="26" xfId="0" applyNumberFormat="1" applyFont="1" applyFill="1" applyBorder="1" applyAlignment="1">
      <alignment horizontal="left" vertical="center" wrapText="1"/>
    </xf>
    <xf numFmtId="0" fontId="33" fillId="0" borderId="29" xfId="0" applyNumberFormat="1" applyFont="1" applyFill="1" applyBorder="1" applyAlignment="1">
      <alignment horizontal="center" vertical="center"/>
    </xf>
    <xf numFmtId="3" fontId="22" fillId="0" borderId="71" xfId="0" applyNumberFormat="1" applyFont="1" applyFill="1" applyBorder="1" applyAlignment="1">
      <alignment horizontal="right" vertical="center"/>
    </xf>
    <xf numFmtId="3" fontId="22" fillId="0" borderId="72" xfId="0" applyNumberFormat="1" applyFont="1" applyBorder="1" applyAlignment="1">
      <alignment horizontal="right" vertical="center"/>
    </xf>
    <xf numFmtId="4" fontId="22" fillId="0" borderId="73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33" fillId="0" borderId="28" xfId="0" applyNumberFormat="1" applyFont="1" applyBorder="1" applyAlignment="1">
      <alignment horizontal="center" vertical="center"/>
    </xf>
    <xf numFmtId="3" fontId="22" fillId="0" borderId="63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4" fontId="22" fillId="0" borderId="6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3" fontId="23" fillId="34" borderId="35" xfId="0" applyNumberFormat="1" applyFont="1" applyFill="1" applyBorder="1" applyAlignment="1">
      <alignment vertical="center" wrapText="1"/>
    </xf>
    <xf numFmtId="0" fontId="24" fillId="34" borderId="29" xfId="0" applyNumberFormat="1" applyFont="1" applyFill="1" applyBorder="1" applyAlignment="1">
      <alignment horizontal="center" vertical="center"/>
    </xf>
    <xf numFmtId="4" fontId="4" fillId="34" borderId="71" xfId="0" applyNumberFormat="1" applyFont="1" applyFill="1" applyBorder="1" applyAlignment="1">
      <alignment horizontal="right" vertical="center"/>
    </xf>
    <xf numFmtId="4" fontId="4" fillId="34" borderId="59" xfId="0" applyNumberFormat="1" applyFont="1" applyFill="1" applyBorder="1" applyAlignment="1">
      <alignment horizontal="right" vertical="center"/>
    </xf>
    <xf numFmtId="4" fontId="4" fillId="34" borderId="72" xfId="0" applyNumberFormat="1" applyFont="1" applyFill="1" applyBorder="1" applyAlignment="1">
      <alignment horizontal="right" vertical="center"/>
    </xf>
    <xf numFmtId="4" fontId="4" fillId="34" borderId="73" xfId="0" applyNumberFormat="1" applyFont="1" applyFill="1" applyBorder="1" applyAlignment="1">
      <alignment horizontal="right" vertical="center"/>
    </xf>
    <xf numFmtId="4" fontId="4" fillId="34" borderId="45" xfId="0" applyNumberFormat="1" applyFont="1" applyFill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 vertical="center"/>
    </xf>
    <xf numFmtId="3" fontId="4" fillId="34" borderId="29" xfId="0" applyNumberFormat="1" applyFont="1" applyFill="1" applyBorder="1" applyAlignment="1">
      <alignment horizontal="right" vertical="center"/>
    </xf>
    <xf numFmtId="4" fontId="20" fillId="37" borderId="34" xfId="0" applyNumberFormat="1" applyFont="1" applyFill="1" applyBorder="1" applyAlignment="1">
      <alignment horizontal="right" vertical="center"/>
    </xf>
    <xf numFmtId="0" fontId="20" fillId="35" borderId="35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 wrapText="1"/>
    </xf>
    <xf numFmtId="0" fontId="22" fillId="35" borderId="26" xfId="0" applyNumberFormat="1" applyFont="1" applyFill="1" applyBorder="1" applyAlignment="1">
      <alignment horizontal="center" vertical="center"/>
    </xf>
    <xf numFmtId="4" fontId="22" fillId="35" borderId="26" xfId="0" applyNumberFormat="1" applyFont="1" applyFill="1" applyBorder="1" applyAlignment="1">
      <alignment horizontal="right" vertical="center"/>
    </xf>
    <xf numFmtId="4" fontId="22" fillId="35" borderId="65" xfId="0" applyNumberFormat="1" applyFont="1" applyFill="1" applyBorder="1" applyAlignment="1">
      <alignment vertical="center"/>
    </xf>
    <xf numFmtId="4" fontId="22" fillId="35" borderId="51" xfId="0" applyNumberFormat="1" applyFont="1" applyFill="1" applyBorder="1" applyAlignment="1">
      <alignment vertical="center"/>
    </xf>
    <xf numFmtId="4" fontId="22" fillId="0" borderId="35" xfId="0" applyNumberFormat="1" applyFont="1" applyBorder="1" applyAlignment="1">
      <alignment horizontal="right" vertical="center"/>
    </xf>
    <xf numFmtId="4" fontId="22" fillId="36" borderId="52" xfId="0" applyNumberFormat="1" applyFont="1" applyFill="1" applyBorder="1" applyAlignment="1">
      <alignment vertical="center"/>
    </xf>
    <xf numFmtId="3" fontId="22" fillId="36" borderId="74" xfId="0" applyNumberFormat="1" applyFont="1" applyFill="1" applyBorder="1" applyAlignment="1">
      <alignment vertical="center"/>
    </xf>
    <xf numFmtId="3" fontId="22" fillId="36" borderId="75" xfId="0" applyNumberFormat="1" applyFont="1" applyFill="1" applyBorder="1" applyAlignment="1">
      <alignment vertical="center"/>
    </xf>
    <xf numFmtId="3" fontId="22" fillId="36" borderId="49" xfId="0" applyNumberFormat="1" applyFont="1" applyFill="1" applyBorder="1" applyAlignment="1">
      <alignment vertical="center"/>
    </xf>
    <xf numFmtId="3" fontId="22" fillId="0" borderId="45" xfId="0" applyNumberFormat="1" applyFont="1" applyFill="1" applyBorder="1" applyAlignment="1">
      <alignment horizontal="right" vertical="center"/>
    </xf>
    <xf numFmtId="3" fontId="22" fillId="0" borderId="35" xfId="0" applyNumberFormat="1" applyFont="1" applyFill="1" applyBorder="1" applyAlignment="1">
      <alignment horizontal="right" vertical="center"/>
    </xf>
    <xf numFmtId="3" fontId="22" fillId="36" borderId="50" xfId="0" applyNumberFormat="1" applyFont="1" applyFill="1" applyBorder="1" applyAlignment="1">
      <alignment vertical="center"/>
    </xf>
    <xf numFmtId="3" fontId="22" fillId="36" borderId="51" xfId="0" applyNumberFormat="1" applyFont="1" applyFill="1" applyBorder="1" applyAlignment="1">
      <alignment vertical="center"/>
    </xf>
    <xf numFmtId="3" fontId="22" fillId="36" borderId="49" xfId="0" applyNumberFormat="1" applyFont="1" applyFill="1" applyBorder="1" applyAlignment="1">
      <alignment horizontal="right" vertical="center"/>
    </xf>
    <xf numFmtId="4" fontId="22" fillId="0" borderId="26" xfId="0" applyNumberFormat="1" applyFont="1" applyFill="1" applyBorder="1" applyAlignment="1">
      <alignment horizontal="right" vertical="center"/>
    </xf>
    <xf numFmtId="4" fontId="22" fillId="36" borderId="57" xfId="0" applyNumberFormat="1" applyFont="1" applyFill="1" applyBorder="1" applyAlignment="1">
      <alignment horizontal="right" vertical="center"/>
    </xf>
    <xf numFmtId="3" fontId="22" fillId="36" borderId="52" xfId="0" applyNumberFormat="1" applyFont="1" applyFill="1" applyBorder="1" applyAlignment="1">
      <alignment horizontal="right" vertical="center"/>
    </xf>
    <xf numFmtId="4" fontId="22" fillId="36" borderId="36" xfId="0" applyNumberFormat="1" applyFont="1" applyFill="1" applyBorder="1" applyAlignment="1">
      <alignment horizontal="right" vertical="center"/>
    </xf>
    <xf numFmtId="3" fontId="22" fillId="36" borderId="27" xfId="0" applyNumberFormat="1" applyFont="1" applyFill="1" applyBorder="1" applyAlignment="1">
      <alignment horizontal="right" vertical="center"/>
    </xf>
    <xf numFmtId="3" fontId="22" fillId="36" borderId="57" xfId="0" applyNumberFormat="1" applyFont="1" applyFill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22" fillId="36" borderId="48" xfId="0" applyNumberFormat="1" applyFont="1" applyFill="1" applyBorder="1" applyAlignment="1">
      <alignment horizontal="right" vertical="center"/>
    </xf>
    <xf numFmtId="3" fontId="22" fillId="0" borderId="4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/>
    </xf>
    <xf numFmtId="4" fontId="22" fillId="0" borderId="48" xfId="0" applyNumberFormat="1" applyFont="1" applyBorder="1" applyAlignment="1">
      <alignment vertical="center"/>
    </xf>
    <xf numFmtId="4" fontId="22" fillId="0" borderId="49" xfId="0" applyNumberFormat="1" applyFont="1" applyBorder="1" applyAlignment="1">
      <alignment vertical="center"/>
    </xf>
    <xf numFmtId="4" fontId="22" fillId="0" borderId="48" xfId="0" applyNumberFormat="1" applyFont="1" applyBorder="1" applyAlignment="1">
      <alignment horizontal="right" vertical="center"/>
    </xf>
    <xf numFmtId="4" fontId="22" fillId="0" borderId="45" xfId="0" applyNumberFormat="1" applyFont="1" applyBorder="1" applyAlignment="1">
      <alignment vertical="center"/>
    </xf>
    <xf numFmtId="4" fontId="27" fillId="38" borderId="42" xfId="0" applyNumberFormat="1" applyFont="1" applyFill="1" applyBorder="1" applyAlignment="1">
      <alignment vertical="center" wrapText="1"/>
    </xf>
    <xf numFmtId="4" fontId="27" fillId="38" borderId="43" xfId="0" applyNumberFormat="1" applyFont="1" applyFill="1" applyBorder="1" applyAlignment="1">
      <alignment vertical="center" wrapText="1"/>
    </xf>
    <xf numFmtId="4" fontId="20" fillId="38" borderId="34" xfId="0" applyNumberFormat="1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3" fontId="1" fillId="35" borderId="18" xfId="0" applyNumberFormat="1" applyFont="1" applyFill="1" applyBorder="1" applyAlignment="1">
      <alignment vertical="center" wrapText="1"/>
    </xf>
    <xf numFmtId="3" fontId="20" fillId="37" borderId="34" xfId="0" applyNumberFormat="1" applyFont="1" applyFill="1" applyBorder="1" applyAlignment="1">
      <alignment vertical="center" wrapText="1"/>
    </xf>
    <xf numFmtId="4" fontId="21" fillId="19" borderId="76" xfId="0" applyNumberFormat="1" applyFont="1" applyFill="1" applyBorder="1" applyAlignment="1">
      <alignment vertical="center" wrapText="1"/>
    </xf>
    <xf numFmtId="4" fontId="21" fillId="19" borderId="21" xfId="0" applyNumberFormat="1" applyFont="1" applyFill="1" applyBorder="1" applyAlignment="1">
      <alignment vertical="center" wrapText="1"/>
    </xf>
    <xf numFmtId="4" fontId="21" fillId="19" borderId="19" xfId="0" applyNumberFormat="1" applyFont="1" applyFill="1" applyBorder="1" applyAlignment="1">
      <alignment vertical="center" wrapText="1"/>
    </xf>
    <xf numFmtId="4" fontId="21" fillId="19" borderId="77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vertical="center" wrapText="1"/>
    </xf>
    <xf numFmtId="4" fontId="21" fillId="42" borderId="23" xfId="0" applyNumberFormat="1" applyFont="1" applyFill="1" applyBorder="1" applyAlignment="1">
      <alignment horizontal="right" vertical="center"/>
    </xf>
    <xf numFmtId="4" fontId="21" fillId="42" borderId="23" xfId="0" applyNumberFormat="1" applyFont="1" applyFill="1" applyBorder="1" applyAlignment="1">
      <alignment vertical="center" wrapText="1"/>
    </xf>
    <xf numFmtId="3" fontId="76" fillId="37" borderId="34" xfId="0" applyNumberFormat="1" applyFont="1" applyFill="1" applyBorder="1" applyAlignment="1">
      <alignment horizontal="center" vertical="center" wrapText="1"/>
    </xf>
    <xf numFmtId="3" fontId="76" fillId="37" borderId="34" xfId="0" applyNumberFormat="1" applyFont="1" applyFill="1" applyBorder="1" applyAlignment="1">
      <alignment horizontal="left" vertical="center" wrapText="1"/>
    </xf>
    <xf numFmtId="3" fontId="76" fillId="37" borderId="38" xfId="0" applyNumberFormat="1" applyFont="1" applyFill="1" applyBorder="1" applyAlignment="1">
      <alignment horizontal="left" vertical="center" wrapText="1"/>
    </xf>
    <xf numFmtId="4" fontId="34" fillId="37" borderId="43" xfId="0" applyNumberFormat="1" applyFont="1" applyFill="1" applyBorder="1" applyAlignment="1">
      <alignment vertical="center" wrapText="1"/>
    </xf>
    <xf numFmtId="4" fontId="77" fillId="37" borderId="78" xfId="0" applyNumberFormat="1" applyFont="1" applyFill="1" applyBorder="1" applyAlignment="1">
      <alignment horizontal="right" vertical="center" wrapText="1"/>
    </xf>
    <xf numFmtId="4" fontId="77" fillId="37" borderId="43" xfId="0" applyNumberFormat="1" applyFont="1" applyFill="1" applyBorder="1" applyAlignment="1">
      <alignment horizontal="right" vertical="center" wrapText="1"/>
    </xf>
    <xf numFmtId="4" fontId="34" fillId="37" borderId="42" xfId="0" applyNumberFormat="1" applyFont="1" applyFill="1" applyBorder="1" applyAlignment="1">
      <alignment vertical="center" wrapText="1"/>
    </xf>
    <xf numFmtId="4" fontId="34" fillId="37" borderId="34" xfId="0" applyNumberFormat="1" applyFont="1" applyFill="1" applyBorder="1" applyAlignment="1">
      <alignment vertical="center" wrapText="1"/>
    </xf>
    <xf numFmtId="3" fontId="76" fillId="37" borderId="34" xfId="0" applyNumberFormat="1" applyFont="1" applyFill="1" applyBorder="1" applyAlignment="1">
      <alignment horizontal="right" vertical="center" wrapText="1"/>
    </xf>
    <xf numFmtId="3" fontId="76" fillId="35" borderId="35" xfId="0" applyNumberFormat="1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vertical="center" wrapText="1"/>
    </xf>
    <xf numFmtId="1" fontId="78" fillId="35" borderId="35" xfId="0" applyNumberFormat="1" applyFont="1" applyFill="1" applyBorder="1" applyAlignment="1">
      <alignment vertical="center" wrapText="1"/>
    </xf>
    <xf numFmtId="4" fontId="78" fillId="35" borderId="40" xfId="0" applyNumberFormat="1" applyFont="1" applyFill="1" applyBorder="1" applyAlignment="1">
      <alignment horizontal="right" vertical="center" wrapText="1"/>
    </xf>
    <xf numFmtId="4" fontId="78" fillId="35" borderId="57" xfId="0" applyNumberFormat="1" applyFont="1" applyFill="1" applyBorder="1" applyAlignment="1">
      <alignment horizontal="right" vertical="center" wrapText="1"/>
    </xf>
    <xf numFmtId="4" fontId="78" fillId="35" borderId="52" xfId="0" applyNumberFormat="1" applyFont="1" applyFill="1" applyBorder="1" applyAlignment="1">
      <alignment horizontal="right" vertical="center" wrapText="1"/>
    </xf>
    <xf numFmtId="4" fontId="78" fillId="35" borderId="35" xfId="0" applyNumberFormat="1" applyFont="1" applyFill="1" applyBorder="1" applyAlignment="1">
      <alignment horizontal="right" vertical="center" wrapText="1"/>
    </xf>
    <xf numFmtId="3" fontId="78" fillId="35" borderId="35" xfId="0" applyNumberFormat="1" applyFont="1" applyFill="1" applyBorder="1" applyAlignment="1">
      <alignment horizontal="right" vertical="center" wrapText="1"/>
    </xf>
    <xf numFmtId="3" fontId="76" fillId="35" borderId="35" xfId="0" applyNumberFormat="1" applyFont="1" applyFill="1" applyBorder="1" applyAlignment="1">
      <alignment horizontal="right" vertical="center" wrapText="1"/>
    </xf>
    <xf numFmtId="4" fontId="22" fillId="36" borderId="50" xfId="0" applyNumberFormat="1" applyFont="1" applyFill="1" applyBorder="1" applyAlignment="1">
      <alignment horizontal="right" vertical="center"/>
    </xf>
    <xf numFmtId="3" fontId="22" fillId="36" borderId="51" xfId="0" applyNumberFormat="1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right" vertical="center"/>
    </xf>
    <xf numFmtId="3" fontId="22" fillId="35" borderId="59" xfId="0" applyNumberFormat="1" applyFont="1" applyFill="1" applyBorder="1" applyAlignment="1">
      <alignment horizontal="right" vertical="center"/>
    </xf>
    <xf numFmtId="3" fontId="28" fillId="36" borderId="60" xfId="0" applyNumberFormat="1" applyFont="1" applyFill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 vertical="center" wrapText="1"/>
    </xf>
    <xf numFmtId="0" fontId="22" fillId="0" borderId="61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8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1" fillId="39" borderId="82" xfId="0" applyNumberFormat="1" applyFont="1" applyFill="1" applyBorder="1" applyAlignment="1">
      <alignment horizontal="center" vertical="center" wrapText="1"/>
    </xf>
    <xf numFmtId="3" fontId="21" fillId="39" borderId="30" xfId="0" applyNumberFormat="1" applyFont="1" applyFill="1" applyBorder="1" applyAlignment="1">
      <alignment horizontal="center" vertical="center" wrapText="1"/>
    </xf>
    <xf numFmtId="3" fontId="21" fillId="39" borderId="33" xfId="0" applyNumberFormat="1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right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23" fillId="34" borderId="82" xfId="0" applyNumberFormat="1" applyFont="1" applyFill="1" applyBorder="1" applyAlignment="1">
      <alignment horizontal="left" vertical="center" wrapText="1"/>
    </xf>
    <xf numFmtId="3" fontId="23" fillId="34" borderId="30" xfId="0" applyNumberFormat="1" applyFont="1" applyFill="1" applyBorder="1" applyAlignment="1">
      <alignment horizontal="left" vertical="center" wrapText="1"/>
    </xf>
    <xf numFmtId="3" fontId="23" fillId="34" borderId="33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3" fontId="3" fillId="33" borderId="76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left" vertical="center" wrapText="1"/>
    </xf>
    <xf numFmtId="3" fontId="4" fillId="34" borderId="82" xfId="0" applyNumberFormat="1" applyFont="1" applyFill="1" applyBorder="1" applyAlignment="1">
      <alignment horizontal="left" vertical="center" wrapText="1"/>
    </xf>
    <xf numFmtId="3" fontId="4" fillId="34" borderId="30" xfId="0" applyNumberFormat="1" applyFont="1" applyFill="1" applyBorder="1" applyAlignment="1">
      <alignment horizontal="left" vertical="center" wrapText="1"/>
    </xf>
    <xf numFmtId="3" fontId="4" fillId="34" borderId="33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1" fillId="35" borderId="83" xfId="0" applyNumberFormat="1" applyFont="1" applyFill="1" applyBorder="1" applyAlignment="1">
      <alignment horizontal="left" vertical="center" wrapText="1"/>
    </xf>
    <xf numFmtId="3" fontId="1" fillId="35" borderId="16" xfId="0" applyNumberFormat="1" applyFont="1" applyFill="1" applyBorder="1" applyAlignment="1">
      <alignment horizontal="left" vertical="center" wrapText="1"/>
    </xf>
    <xf numFmtId="3" fontId="21" fillId="19" borderId="76" xfId="0" applyNumberFormat="1" applyFont="1" applyFill="1" applyBorder="1" applyAlignment="1">
      <alignment horizontal="left" vertical="center"/>
    </xf>
    <xf numFmtId="3" fontId="21" fillId="19" borderId="20" xfId="0" applyNumberFormat="1" applyFont="1" applyFill="1" applyBorder="1" applyAlignment="1">
      <alignment horizontal="left" vertical="center"/>
    </xf>
    <xf numFmtId="3" fontId="21" fillId="19" borderId="22" xfId="0" applyNumberFormat="1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39299670"/>
        <c:axId val="44801647"/>
      </c:barChart>
      <c:catAx>
        <c:axId val="3929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1647"/>
        <c:crosses val="autoZero"/>
        <c:auto val="1"/>
        <c:lblOffset val="100"/>
        <c:tickLblSkip val="1"/>
        <c:noMultiLvlLbl val="0"/>
      </c:catAx>
      <c:valAx>
        <c:axId val="4480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9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47048204"/>
        <c:axId val="63061949"/>
      </c:barChart>
      <c:catAx>
        <c:axId val="4704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1949"/>
        <c:crosses val="autoZero"/>
        <c:auto val="1"/>
        <c:lblOffset val="100"/>
        <c:tickLblSkip val="1"/>
        <c:noMultiLvlLbl val="0"/>
      </c:catAx>
      <c:valAx>
        <c:axId val="6306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42" zoomScaleNormal="142" zoomScalePageLayoutView="0" workbookViewId="0" topLeftCell="A64">
      <selection activeCell="O4" sqref="O4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19.625" style="0" customWidth="1"/>
    <col min="4" max="4" width="4.875" style="0" customWidth="1"/>
    <col min="5" max="5" width="6.625" style="0" customWidth="1"/>
    <col min="6" max="6" width="10.00390625" style="0" customWidth="1"/>
    <col min="7" max="7" width="8.75390625" style="0" customWidth="1"/>
    <col min="8" max="8" width="8.625" style="0" customWidth="1"/>
    <col min="9" max="10" width="9.625" style="0" customWidth="1"/>
    <col min="11" max="11" width="9.25390625" style="0" customWidth="1"/>
    <col min="12" max="12" width="9.375" style="0" customWidth="1"/>
    <col min="13" max="13" width="9.00390625" style="0" customWidth="1"/>
    <col min="14" max="14" width="9.75390625" style="0" customWidth="1"/>
    <col min="15" max="15" width="9.125" style="0" customWidth="1"/>
    <col min="16" max="16" width="7.00390625" style="0" customWidth="1"/>
    <col min="17" max="17" width="9.00390625" style="0" customWidth="1"/>
    <col min="18" max="18" width="8.875" style="0" customWidth="1"/>
    <col min="19" max="19" width="9.125" style="0" hidden="1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35" t="s">
        <v>30</v>
      </c>
      <c r="P1" s="335"/>
      <c r="Q1" s="335"/>
      <c r="R1" s="335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8"/>
      <c r="O2" s="25" t="s">
        <v>82</v>
      </c>
      <c r="P2" s="25"/>
      <c r="Q2" s="25"/>
      <c r="R2" s="25"/>
    </row>
    <row r="3" spans="1:18" ht="12.7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80</v>
      </c>
      <c r="P3" s="25"/>
      <c r="Q3" s="25"/>
      <c r="R3" s="25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 t="s">
        <v>81</v>
      </c>
      <c r="P4" s="25"/>
      <c r="Q4" s="25"/>
      <c r="R4" s="25"/>
    </row>
    <row r="5" spans="1:18" ht="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8"/>
      <c r="R5" s="18"/>
    </row>
    <row r="6" spans="1:18" ht="23.25" customHeight="1">
      <c r="A6" s="344" t="s">
        <v>29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1.25" customHeight="1">
      <c r="A7" s="3"/>
      <c r="B7" s="3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</row>
    <row r="8" spans="1:19" ht="15" customHeight="1">
      <c r="A8" s="369" t="s">
        <v>0</v>
      </c>
      <c r="B8" s="372" t="s">
        <v>16</v>
      </c>
      <c r="C8" s="351" t="s">
        <v>13</v>
      </c>
      <c r="D8" s="347" t="s">
        <v>1</v>
      </c>
      <c r="E8" s="337"/>
      <c r="F8" s="341" t="s">
        <v>31</v>
      </c>
      <c r="G8" s="361" t="s">
        <v>17</v>
      </c>
      <c r="H8" s="362"/>
      <c r="I8" s="336" t="s">
        <v>8</v>
      </c>
      <c r="J8" s="336"/>
      <c r="K8" s="336"/>
      <c r="L8" s="336"/>
      <c r="M8" s="336"/>
      <c r="N8" s="336"/>
      <c r="O8" s="336"/>
      <c r="P8" s="336"/>
      <c r="Q8" s="336"/>
      <c r="R8" s="337"/>
      <c r="S8" s="24"/>
    </row>
    <row r="9" spans="1:19" ht="14.25" customHeight="1">
      <c r="A9" s="370"/>
      <c r="B9" s="373"/>
      <c r="C9" s="352"/>
      <c r="D9" s="350"/>
      <c r="E9" s="389"/>
      <c r="F9" s="342"/>
      <c r="G9" s="338" t="s">
        <v>19</v>
      </c>
      <c r="H9" s="364" t="s">
        <v>20</v>
      </c>
      <c r="I9" s="354" t="s">
        <v>22</v>
      </c>
      <c r="J9" s="347" t="s">
        <v>9</v>
      </c>
      <c r="K9" s="336"/>
      <c r="L9" s="336"/>
      <c r="M9" s="336"/>
      <c r="N9" s="336"/>
      <c r="O9" s="336"/>
      <c r="P9" s="363"/>
      <c r="Q9" s="347" t="s">
        <v>7</v>
      </c>
      <c r="R9" s="16"/>
      <c r="S9" s="24"/>
    </row>
    <row r="10" spans="1:19" ht="9" customHeight="1">
      <c r="A10" s="370"/>
      <c r="B10" s="373"/>
      <c r="C10" s="352"/>
      <c r="D10" s="375" t="s">
        <v>2</v>
      </c>
      <c r="E10" s="377" t="s">
        <v>3</v>
      </c>
      <c r="F10" s="342"/>
      <c r="G10" s="339"/>
      <c r="H10" s="365"/>
      <c r="I10" s="354"/>
      <c r="J10" s="347" t="s">
        <v>4</v>
      </c>
      <c r="K10" s="345" t="s">
        <v>10</v>
      </c>
      <c r="L10" s="345"/>
      <c r="M10" s="345"/>
      <c r="N10" s="345"/>
      <c r="O10" s="345"/>
      <c r="P10" s="346"/>
      <c r="Q10" s="349"/>
      <c r="R10" s="23" t="s">
        <v>10</v>
      </c>
      <c r="S10" s="24"/>
    </row>
    <row r="11" spans="1:19" ht="57.75" customHeight="1">
      <c r="A11" s="371"/>
      <c r="B11" s="374"/>
      <c r="C11" s="353"/>
      <c r="D11" s="376"/>
      <c r="E11" s="378"/>
      <c r="F11" s="343"/>
      <c r="G11" s="340"/>
      <c r="H11" s="366"/>
      <c r="I11" s="355"/>
      <c r="J11" s="348"/>
      <c r="K11" s="32" t="s">
        <v>28</v>
      </c>
      <c r="L11" s="28" t="s">
        <v>14</v>
      </c>
      <c r="M11" s="26" t="s">
        <v>5</v>
      </c>
      <c r="N11" s="28" t="s">
        <v>15</v>
      </c>
      <c r="O11" s="29" t="s">
        <v>6</v>
      </c>
      <c r="P11" s="27" t="s">
        <v>26</v>
      </c>
      <c r="Q11" s="350"/>
      <c r="R11" s="17" t="s">
        <v>21</v>
      </c>
      <c r="S11" s="24"/>
    </row>
    <row r="12" spans="1:19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9">
        <v>6</v>
      </c>
      <c r="G12" s="21">
        <v>7</v>
      </c>
      <c r="H12" s="22">
        <v>8</v>
      </c>
      <c r="I12" s="20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24"/>
    </row>
    <row r="13" spans="1:19" ht="24.75" customHeight="1">
      <c r="A13" s="30" t="s">
        <v>11</v>
      </c>
      <c r="B13" s="31"/>
      <c r="C13" s="367" t="s">
        <v>25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8"/>
      <c r="S13" s="24"/>
    </row>
    <row r="14" spans="1:18" s="39" customFormat="1" ht="24.75" customHeight="1">
      <c r="A14" s="215">
        <v>1</v>
      </c>
      <c r="B14" s="216">
        <v>3</v>
      </c>
      <c r="C14" s="217" t="s">
        <v>58</v>
      </c>
      <c r="D14" s="218">
        <v>700</v>
      </c>
      <c r="E14" s="218"/>
      <c r="F14" s="219">
        <f>SUM(F16,F17)</f>
        <v>1248330</v>
      </c>
      <c r="G14" s="220">
        <f>SUM(G16:G17)</f>
        <v>200</v>
      </c>
      <c r="H14" s="221">
        <f>SUM(H16:H17)</f>
        <v>200</v>
      </c>
      <c r="I14" s="222">
        <f>SUM(I16,I17)</f>
        <v>1248330</v>
      </c>
      <c r="J14" s="223">
        <f>SUM(J16:J17)</f>
        <v>899130</v>
      </c>
      <c r="K14" s="223">
        <f>SUM(K16:K17)</f>
        <v>31313.8</v>
      </c>
      <c r="L14" s="223">
        <f>SUM(L16,L17)</f>
        <v>657816.2</v>
      </c>
      <c r="M14" s="223">
        <f>SUM(M16,M17)</f>
        <v>210000</v>
      </c>
      <c r="N14" s="223"/>
      <c r="O14" s="223"/>
      <c r="P14" s="223"/>
      <c r="Q14" s="223">
        <f>SUM(Q16,Q17)</f>
        <v>349200</v>
      </c>
      <c r="R14" s="223">
        <f>SUM(R16,R17)</f>
        <v>333200</v>
      </c>
    </row>
    <row r="15" spans="1:18" s="39" customFormat="1" ht="19.5" customHeight="1">
      <c r="A15" s="224"/>
      <c r="B15" s="225"/>
      <c r="C15" s="121" t="s">
        <v>24</v>
      </c>
      <c r="D15" s="226"/>
      <c r="E15" s="226"/>
      <c r="F15" s="227">
        <v>37530</v>
      </c>
      <c r="G15" s="228"/>
      <c r="H15" s="229"/>
      <c r="I15" s="230">
        <v>37530</v>
      </c>
      <c r="J15" s="231">
        <v>37530</v>
      </c>
      <c r="K15" s="231">
        <v>31313.8</v>
      </c>
      <c r="L15" s="231">
        <v>6216.2</v>
      </c>
      <c r="M15" s="231"/>
      <c r="N15" s="231"/>
      <c r="O15" s="231"/>
      <c r="P15" s="231"/>
      <c r="Q15" s="231"/>
      <c r="R15" s="231"/>
    </row>
    <row r="16" spans="1:19" ht="25.5" customHeight="1">
      <c r="A16" s="390"/>
      <c r="B16" s="392"/>
      <c r="C16" s="232" t="s">
        <v>59</v>
      </c>
      <c r="D16" s="233"/>
      <c r="E16" s="122">
        <v>70001</v>
      </c>
      <c r="F16" s="234">
        <v>226000</v>
      </c>
      <c r="G16" s="191"/>
      <c r="H16" s="235"/>
      <c r="I16" s="236">
        <f>F16+G16-H16</f>
        <v>226000</v>
      </c>
      <c r="J16" s="77">
        <f>I16-Q16</f>
        <v>210000</v>
      </c>
      <c r="K16" s="154"/>
      <c r="L16" s="154"/>
      <c r="M16" s="154">
        <v>210000</v>
      </c>
      <c r="N16" s="154"/>
      <c r="O16" s="154"/>
      <c r="P16" s="119"/>
      <c r="Q16" s="154">
        <v>16000</v>
      </c>
      <c r="R16" s="119"/>
      <c r="S16" s="3"/>
    </row>
    <row r="17" spans="1:18" s="39" customFormat="1" ht="25.5" customHeight="1">
      <c r="A17" s="391"/>
      <c r="B17" s="391"/>
      <c r="C17" s="68" t="s">
        <v>60</v>
      </c>
      <c r="D17" s="238"/>
      <c r="E17" s="45">
        <v>70005</v>
      </c>
      <c r="F17" s="239">
        <v>1022330</v>
      </c>
      <c r="G17" s="55">
        <v>200</v>
      </c>
      <c r="H17" s="240">
        <v>200</v>
      </c>
      <c r="I17" s="241">
        <f>F17+G17-H17</f>
        <v>1022330</v>
      </c>
      <c r="J17" s="77">
        <f>I17-Q17</f>
        <v>689130</v>
      </c>
      <c r="K17" s="78">
        <v>31313.8</v>
      </c>
      <c r="L17" s="78">
        <f>J17-K17-M17-N17-O17</f>
        <v>657816.2</v>
      </c>
      <c r="M17" s="78"/>
      <c r="N17" s="78"/>
      <c r="O17" s="78"/>
      <c r="P17" s="78"/>
      <c r="Q17" s="78">
        <v>333200</v>
      </c>
      <c r="R17" s="78">
        <v>333200</v>
      </c>
    </row>
    <row r="18" spans="1:18" s="39" customFormat="1" ht="24.75" customHeight="1">
      <c r="A18" s="242"/>
      <c r="B18" s="237"/>
      <c r="C18" s="243" t="s">
        <v>36</v>
      </c>
      <c r="D18" s="244"/>
      <c r="E18" s="244"/>
      <c r="F18" s="245">
        <f>SUM(F15)</f>
        <v>37530</v>
      </c>
      <c r="G18" s="246"/>
      <c r="H18" s="247"/>
      <c r="I18" s="248">
        <f>SUM(I15)</f>
        <v>37530</v>
      </c>
      <c r="J18" s="249">
        <f>SUM(J15)</f>
        <v>37530</v>
      </c>
      <c r="K18" s="250">
        <f>SUM(K15)</f>
        <v>31313.8</v>
      </c>
      <c r="L18" s="250">
        <f>SUM(L15)</f>
        <v>6216.2</v>
      </c>
      <c r="M18" s="250"/>
      <c r="N18" s="250"/>
      <c r="O18" s="250"/>
      <c r="P18" s="251"/>
      <c r="Q18" s="251"/>
      <c r="R18" s="251"/>
    </row>
    <row r="19" spans="1:18" ht="22.5" customHeight="1">
      <c r="A19" s="63">
        <v>2</v>
      </c>
      <c r="B19" s="53">
        <v>5</v>
      </c>
      <c r="C19" s="64" t="s">
        <v>61</v>
      </c>
      <c r="D19" s="53">
        <v>750</v>
      </c>
      <c r="E19" s="65"/>
      <c r="F19" s="66">
        <f>SUM(F20:F24)</f>
        <v>8263181</v>
      </c>
      <c r="G19" s="79">
        <f>SUM(G20:G24)</f>
        <v>16000</v>
      </c>
      <c r="H19" s="80">
        <f>SUM(H20:H24)</f>
        <v>10000</v>
      </c>
      <c r="I19" s="81">
        <f>SUM(J19,Q19)</f>
        <v>8269181</v>
      </c>
      <c r="J19" s="252">
        <f>SUM(J20:J24)</f>
        <v>8265181</v>
      </c>
      <c r="K19" s="252">
        <f>SUM(K20:K24)</f>
        <v>6506622.2</v>
      </c>
      <c r="L19" s="252">
        <f>SUM(L20:L24)</f>
        <v>1453485</v>
      </c>
      <c r="M19" s="252">
        <f>SUM(M20:M24)</f>
        <v>573.8</v>
      </c>
      <c r="N19" s="252">
        <f>SUM(N21,N22)</f>
        <v>304500</v>
      </c>
      <c r="O19" s="252"/>
      <c r="P19" s="252"/>
      <c r="Q19" s="252">
        <f>SUM(Q22,Q21)</f>
        <v>4000</v>
      </c>
      <c r="R19" s="252">
        <f>SUM(R22,R21)</f>
        <v>4000</v>
      </c>
    </row>
    <row r="20" spans="1:18" ht="21" customHeight="1">
      <c r="A20" s="67"/>
      <c r="B20" s="253"/>
      <c r="C20" s="254" t="s">
        <v>62</v>
      </c>
      <c r="D20" s="41"/>
      <c r="E20" s="255">
        <v>75011</v>
      </c>
      <c r="F20" s="256">
        <v>573.8</v>
      </c>
      <c r="G20" s="257"/>
      <c r="H20" s="258"/>
      <c r="I20" s="259">
        <f>F20+G20-H20</f>
        <v>573.8</v>
      </c>
      <c r="J20" s="77">
        <f>I20-Q20</f>
        <v>573.8</v>
      </c>
      <c r="K20" s="256"/>
      <c r="L20" s="256"/>
      <c r="M20" s="256">
        <v>573.8</v>
      </c>
      <c r="N20" s="256"/>
      <c r="O20" s="256"/>
      <c r="P20" s="256"/>
      <c r="Q20" s="256"/>
      <c r="R20" s="256"/>
    </row>
    <row r="21" spans="1:18" ht="24" customHeight="1">
      <c r="A21" s="40"/>
      <c r="B21" s="41"/>
      <c r="C21" s="68" t="s">
        <v>63</v>
      </c>
      <c r="D21" s="69"/>
      <c r="E21" s="69">
        <v>75022</v>
      </c>
      <c r="F21" s="54">
        <v>309000</v>
      </c>
      <c r="G21" s="70"/>
      <c r="H21" s="260"/>
      <c r="I21" s="54">
        <f>F21+G21-H21</f>
        <v>309000</v>
      </c>
      <c r="J21" s="71">
        <f>I21-Q21</f>
        <v>309000</v>
      </c>
      <c r="K21" s="54"/>
      <c r="L21" s="54">
        <v>29000</v>
      </c>
      <c r="M21" s="54"/>
      <c r="N21" s="54">
        <v>280000</v>
      </c>
      <c r="O21" s="54"/>
      <c r="P21" s="54"/>
      <c r="Q21" s="54"/>
      <c r="R21" s="54"/>
    </row>
    <row r="22" spans="1:18" ht="22.5" customHeight="1">
      <c r="A22" s="40"/>
      <c r="B22" s="41"/>
      <c r="C22" s="72" t="s">
        <v>64</v>
      </c>
      <c r="D22" s="73"/>
      <c r="E22" s="73">
        <v>75023</v>
      </c>
      <c r="F22" s="77">
        <v>7380607.2</v>
      </c>
      <c r="G22" s="261">
        <v>6000</v>
      </c>
      <c r="H22" s="42"/>
      <c r="I22" s="259">
        <f>F22+G22-H22</f>
        <v>7386607.2</v>
      </c>
      <c r="J22" s="77">
        <f>I22-Q22</f>
        <v>7382607.2</v>
      </c>
      <c r="K22" s="77">
        <v>6492422.2</v>
      </c>
      <c r="L22" s="78">
        <f>J22-K22-M22-N22-O22</f>
        <v>865685</v>
      </c>
      <c r="M22" s="77"/>
      <c r="N22" s="77">
        <v>24500</v>
      </c>
      <c r="O22" s="77"/>
      <c r="P22" s="77"/>
      <c r="Q22" s="77">
        <v>4000</v>
      </c>
      <c r="R22" s="77">
        <v>4000</v>
      </c>
    </row>
    <row r="23" spans="1:18" ht="21.75" customHeight="1">
      <c r="A23" s="40"/>
      <c r="B23" s="40"/>
      <c r="C23" s="68" t="s">
        <v>65</v>
      </c>
      <c r="D23" s="69"/>
      <c r="E23" s="69">
        <v>75075</v>
      </c>
      <c r="F23" s="54">
        <v>375000</v>
      </c>
      <c r="G23" s="70">
        <v>10000</v>
      </c>
      <c r="H23" s="120">
        <v>10000</v>
      </c>
      <c r="I23" s="54">
        <f>F23+G23-H23</f>
        <v>375000</v>
      </c>
      <c r="J23" s="265">
        <f>I23-Q23</f>
        <v>375000</v>
      </c>
      <c r="K23" s="54">
        <v>10500</v>
      </c>
      <c r="L23" s="54">
        <f>J23-K23-M23-N23-O23</f>
        <v>364500</v>
      </c>
      <c r="M23" s="54"/>
      <c r="N23" s="54"/>
      <c r="O23" s="54"/>
      <c r="P23" s="54"/>
      <c r="Q23" s="54"/>
      <c r="R23" s="265"/>
    </row>
    <row r="24" spans="1:18" ht="18.75" customHeight="1">
      <c r="A24" s="46"/>
      <c r="B24" s="82"/>
      <c r="C24" s="192" t="s">
        <v>23</v>
      </c>
      <c r="D24" s="83"/>
      <c r="E24" s="83">
        <v>75095</v>
      </c>
      <c r="F24" s="207">
        <v>198000</v>
      </c>
      <c r="G24" s="262"/>
      <c r="H24" s="263"/>
      <c r="I24" s="207">
        <f>F24+G24-H24</f>
        <v>198000</v>
      </c>
      <c r="J24" s="264">
        <f>I24-Q24</f>
        <v>198000</v>
      </c>
      <c r="K24" s="207">
        <v>3700</v>
      </c>
      <c r="L24" s="207">
        <f>J24-K24-M24-N24-O24</f>
        <v>194300</v>
      </c>
      <c r="M24" s="207"/>
      <c r="N24" s="207"/>
      <c r="O24" s="207"/>
      <c r="P24" s="207"/>
      <c r="Q24" s="207"/>
      <c r="R24" s="207"/>
    </row>
    <row r="25" spans="1:18" ht="24" customHeight="1">
      <c r="A25" s="53">
        <v>3</v>
      </c>
      <c r="B25" s="91">
        <v>8</v>
      </c>
      <c r="C25" s="92" t="s">
        <v>32</v>
      </c>
      <c r="D25" s="65">
        <v>758</v>
      </c>
      <c r="E25" s="65"/>
      <c r="F25" s="66">
        <f>SUM(F26)</f>
        <v>556398</v>
      </c>
      <c r="G25" s="100"/>
      <c r="H25" s="101">
        <f>SUM(H28,H27)</f>
        <v>189220</v>
      </c>
      <c r="I25" s="66">
        <f>I26</f>
        <v>367178</v>
      </c>
      <c r="J25" s="66">
        <f>J26</f>
        <v>367178</v>
      </c>
      <c r="K25" s="66"/>
      <c r="L25" s="66">
        <f>SUM(L26)</f>
        <v>367178</v>
      </c>
      <c r="M25" s="66"/>
      <c r="N25" s="66"/>
      <c r="O25" s="66"/>
      <c r="P25" s="66"/>
      <c r="Q25" s="66"/>
      <c r="R25" s="66"/>
    </row>
    <row r="26" spans="1:18" ht="21.75" customHeight="1">
      <c r="A26" s="67"/>
      <c r="B26" s="145"/>
      <c r="C26" s="44" t="s">
        <v>33</v>
      </c>
      <c r="D26" s="45"/>
      <c r="E26" s="45">
        <v>75818</v>
      </c>
      <c r="F26" s="43">
        <f>SUM(F27:F28)</f>
        <v>556398</v>
      </c>
      <c r="G26" s="102"/>
      <c r="H26" s="42">
        <f>SUM(H27:H28)</f>
        <v>189220</v>
      </c>
      <c r="I26" s="43">
        <f>SUM(I27,I28)</f>
        <v>367178</v>
      </c>
      <c r="J26" s="43">
        <f>SUM(J27:J28)</f>
        <v>367178</v>
      </c>
      <c r="K26" s="43"/>
      <c r="L26" s="43">
        <f>SUM(L27:L28)</f>
        <v>367178</v>
      </c>
      <c r="M26" s="43"/>
      <c r="N26" s="43"/>
      <c r="O26" s="43"/>
      <c r="P26" s="43"/>
      <c r="Q26" s="118"/>
      <c r="R26" s="43"/>
    </row>
    <row r="27" spans="1:18" ht="21.75" customHeight="1">
      <c r="A27" s="40"/>
      <c r="B27" s="94"/>
      <c r="C27" s="103" t="s">
        <v>34</v>
      </c>
      <c r="D27" s="114"/>
      <c r="E27" s="114"/>
      <c r="F27" s="115">
        <v>306174</v>
      </c>
      <c r="G27" s="116"/>
      <c r="H27" s="117">
        <v>64220</v>
      </c>
      <c r="I27" s="115">
        <f>F27+G27-H27</f>
        <v>241954</v>
      </c>
      <c r="J27" s="115">
        <f>I27-Q27</f>
        <v>241954</v>
      </c>
      <c r="K27" s="115"/>
      <c r="L27" s="115">
        <f>J27</f>
        <v>241954</v>
      </c>
      <c r="M27" s="115"/>
      <c r="N27" s="115"/>
      <c r="O27" s="115"/>
      <c r="P27" s="115"/>
      <c r="Q27" s="115"/>
      <c r="R27" s="115"/>
    </row>
    <row r="28" spans="1:18" ht="21.75" customHeight="1">
      <c r="A28" s="82"/>
      <c r="B28" s="87"/>
      <c r="C28" s="104" t="s">
        <v>35</v>
      </c>
      <c r="D28" s="83"/>
      <c r="E28" s="83"/>
      <c r="F28" s="105">
        <v>250224</v>
      </c>
      <c r="G28" s="106"/>
      <c r="H28" s="107">
        <v>125000</v>
      </c>
      <c r="I28" s="105">
        <f>F28+G28-H28</f>
        <v>125224</v>
      </c>
      <c r="J28" s="105">
        <f>I28-Q28</f>
        <v>125224</v>
      </c>
      <c r="K28" s="105"/>
      <c r="L28" s="105">
        <f>J28</f>
        <v>125224</v>
      </c>
      <c r="M28" s="105"/>
      <c r="N28" s="105"/>
      <c r="O28" s="105"/>
      <c r="P28" s="105"/>
      <c r="Q28" s="105"/>
      <c r="R28" s="105"/>
    </row>
    <row r="29" spans="1:18" ht="29.25" customHeight="1">
      <c r="A29" s="123">
        <v>4</v>
      </c>
      <c r="B29" s="124">
        <v>9</v>
      </c>
      <c r="C29" s="125" t="s">
        <v>37</v>
      </c>
      <c r="D29" s="126">
        <v>801</v>
      </c>
      <c r="E29" s="126"/>
      <c r="F29" s="146">
        <v>38144124.72</v>
      </c>
      <c r="G29" s="147">
        <f>SUM(G31:G41)</f>
        <v>176291</v>
      </c>
      <c r="H29" s="155">
        <f>SUM(H31:H41)</f>
        <v>51291</v>
      </c>
      <c r="I29" s="148">
        <f>F29+G29-H29</f>
        <v>38269124.72</v>
      </c>
      <c r="J29" s="146">
        <f>SUM(K29,L29,M29,N29)</f>
        <v>37196124.72</v>
      </c>
      <c r="K29" s="146">
        <f>SUM(K31:K41)</f>
        <v>27900292</v>
      </c>
      <c r="L29" s="146">
        <f>SUM(L31:L41)</f>
        <v>4102824.5400000005</v>
      </c>
      <c r="M29" s="146">
        <f>SUM(M31:M41)</f>
        <v>5122149.18</v>
      </c>
      <c r="N29" s="146">
        <f>SUM(N31:N41)</f>
        <v>70859</v>
      </c>
      <c r="O29" s="146"/>
      <c r="P29" s="146"/>
      <c r="Q29" s="146">
        <f>SUM(Q31:Q41)</f>
        <v>1073000</v>
      </c>
      <c r="R29" s="146">
        <f>SUM(R31:R41)</f>
        <v>1073000</v>
      </c>
    </row>
    <row r="30" spans="1:18" ht="23.25" customHeight="1">
      <c r="A30" s="127"/>
      <c r="B30" s="128"/>
      <c r="C30" s="121" t="s">
        <v>36</v>
      </c>
      <c r="D30" s="156"/>
      <c r="E30" s="157"/>
      <c r="F30" s="158">
        <v>33761.72</v>
      </c>
      <c r="G30" s="159"/>
      <c r="H30" s="160"/>
      <c r="I30" s="161">
        <f aca="true" t="shared" si="0" ref="I30:I42">F30+G30-H30</f>
        <v>33761.72</v>
      </c>
      <c r="J30" s="162">
        <f>I30-Q30</f>
        <v>33761.72</v>
      </c>
      <c r="K30" s="162"/>
      <c r="L30" s="162">
        <f>J30-K30-M30-N30-O30</f>
        <v>33761.72</v>
      </c>
      <c r="M30" s="158"/>
      <c r="N30" s="158"/>
      <c r="O30" s="158"/>
      <c r="P30" s="158"/>
      <c r="Q30" s="158"/>
      <c r="R30" s="158"/>
    </row>
    <row r="31" spans="1:18" ht="23.25" customHeight="1">
      <c r="A31" s="40"/>
      <c r="B31" s="129"/>
      <c r="C31" s="139" t="s">
        <v>38</v>
      </c>
      <c r="D31" s="114"/>
      <c r="E31" s="114">
        <v>80101</v>
      </c>
      <c r="F31" s="89">
        <v>13464521</v>
      </c>
      <c r="G31" s="266">
        <v>84596</v>
      </c>
      <c r="H31" s="267">
        <v>27476</v>
      </c>
      <c r="I31" s="141">
        <f t="shared" si="0"/>
        <v>13521641</v>
      </c>
      <c r="J31" s="89">
        <f>I31-Q31</f>
        <v>12602641</v>
      </c>
      <c r="K31" s="89">
        <v>11100309</v>
      </c>
      <c r="L31" s="89">
        <f aca="true" t="shared" si="1" ref="L31:L39">J31-K31-M31-N31-O31</f>
        <v>1469895</v>
      </c>
      <c r="M31" s="89"/>
      <c r="N31" s="89">
        <v>32437</v>
      </c>
      <c r="O31" s="89"/>
      <c r="P31" s="89"/>
      <c r="Q31" s="89">
        <v>919000</v>
      </c>
      <c r="R31" s="89">
        <v>919000</v>
      </c>
    </row>
    <row r="32" spans="1:18" ht="25.5" customHeight="1">
      <c r="A32" s="41"/>
      <c r="B32" s="129"/>
      <c r="C32" s="44" t="s">
        <v>39</v>
      </c>
      <c r="D32" s="45"/>
      <c r="E32" s="45">
        <v>80103</v>
      </c>
      <c r="F32" s="43">
        <v>384846</v>
      </c>
      <c r="G32" s="102">
        <v>41560</v>
      </c>
      <c r="H32" s="42">
        <v>1560</v>
      </c>
      <c r="I32" s="43">
        <f t="shared" si="0"/>
        <v>424846</v>
      </c>
      <c r="J32" s="43">
        <f aca="true" t="shared" si="2" ref="J32:J38">I32</f>
        <v>424846</v>
      </c>
      <c r="K32" s="43">
        <v>359561</v>
      </c>
      <c r="L32" s="43">
        <f t="shared" si="1"/>
        <v>64971</v>
      </c>
      <c r="M32" s="43"/>
      <c r="N32" s="43">
        <v>314</v>
      </c>
      <c r="O32" s="43"/>
      <c r="P32" s="43"/>
      <c r="Q32" s="43"/>
      <c r="R32" s="43"/>
    </row>
    <row r="33" spans="1:18" ht="24" customHeight="1">
      <c r="A33" s="41"/>
      <c r="B33" s="129"/>
      <c r="C33" s="130" t="s">
        <v>40</v>
      </c>
      <c r="D33" s="131"/>
      <c r="E33" s="131">
        <v>80104</v>
      </c>
      <c r="F33" s="47">
        <v>10810655</v>
      </c>
      <c r="G33" s="149">
        <v>50000</v>
      </c>
      <c r="H33" s="150">
        <v>22120</v>
      </c>
      <c r="I33" s="84">
        <f t="shared" si="0"/>
        <v>10838535</v>
      </c>
      <c r="J33" s="84">
        <f>I33-Q33</f>
        <v>10684535</v>
      </c>
      <c r="K33" s="84">
        <v>6496114</v>
      </c>
      <c r="L33" s="84">
        <f>J33-K33-M33-N33-O33</f>
        <v>869330.9500000002</v>
      </c>
      <c r="M33" s="84">
        <v>3311522.05</v>
      </c>
      <c r="N33" s="84">
        <v>7568</v>
      </c>
      <c r="O33" s="47"/>
      <c r="P33" s="166"/>
      <c r="Q33" s="84">
        <v>154000</v>
      </c>
      <c r="R33" s="84">
        <v>154000</v>
      </c>
    </row>
    <row r="34" spans="1:18" ht="22.5" customHeight="1">
      <c r="A34" s="40"/>
      <c r="B34" s="129"/>
      <c r="C34" s="130" t="s">
        <v>41</v>
      </c>
      <c r="D34" s="131"/>
      <c r="E34" s="131">
        <v>80106</v>
      </c>
      <c r="F34" s="47">
        <v>5300</v>
      </c>
      <c r="G34" s="132"/>
      <c r="H34" s="133"/>
      <c r="I34" s="47">
        <f t="shared" si="0"/>
        <v>5300</v>
      </c>
      <c r="J34" s="47">
        <f>I34-Q34</f>
        <v>5300</v>
      </c>
      <c r="K34" s="47"/>
      <c r="L34" s="47">
        <f>J34-K34-M34-N34-O34</f>
        <v>5300</v>
      </c>
      <c r="M34" s="47"/>
      <c r="N34" s="47"/>
      <c r="O34" s="47"/>
      <c r="P34" s="47"/>
      <c r="Q34" s="47"/>
      <c r="R34" s="47"/>
    </row>
    <row r="35" spans="1:18" s="88" customFormat="1" ht="23.25" customHeight="1">
      <c r="A35" s="41"/>
      <c r="B35" s="129"/>
      <c r="C35" s="130" t="s">
        <v>42</v>
      </c>
      <c r="D35" s="131"/>
      <c r="E35" s="131">
        <v>80110</v>
      </c>
      <c r="F35" s="47">
        <v>8078256</v>
      </c>
      <c r="G35" s="149"/>
      <c r="H35" s="150"/>
      <c r="I35" s="140">
        <f t="shared" si="0"/>
        <v>8078256</v>
      </c>
      <c r="J35" s="140">
        <f>I35-Q35</f>
        <v>8078256</v>
      </c>
      <c r="K35" s="140">
        <v>6864452</v>
      </c>
      <c r="L35" s="140">
        <f>J35-K35-M35-N35-O35</f>
        <v>973971.87</v>
      </c>
      <c r="M35" s="140">
        <v>209792.13</v>
      </c>
      <c r="N35" s="140">
        <v>30040</v>
      </c>
      <c r="O35" s="47"/>
      <c r="P35" s="47"/>
      <c r="Q35" s="47"/>
      <c r="R35" s="47"/>
    </row>
    <row r="36" spans="1:18" s="88" customFormat="1" ht="24" customHeight="1">
      <c r="A36" s="40"/>
      <c r="B36" s="129"/>
      <c r="C36" s="130" t="s">
        <v>43</v>
      </c>
      <c r="D36" s="131"/>
      <c r="E36" s="131">
        <v>80113</v>
      </c>
      <c r="F36" s="47">
        <v>53865</v>
      </c>
      <c r="G36" s="132"/>
      <c r="H36" s="133"/>
      <c r="I36" s="47">
        <f t="shared" si="0"/>
        <v>53865</v>
      </c>
      <c r="J36" s="47">
        <f t="shared" si="2"/>
        <v>53865</v>
      </c>
      <c r="K36" s="47"/>
      <c r="L36" s="47">
        <f t="shared" si="1"/>
        <v>53865</v>
      </c>
      <c r="M36" s="47"/>
      <c r="N36" s="47"/>
      <c r="O36" s="47"/>
      <c r="P36" s="47"/>
      <c r="Q36" s="47"/>
      <c r="R36" s="47"/>
    </row>
    <row r="37" spans="1:18" ht="29.25" customHeight="1">
      <c r="A37" s="40"/>
      <c r="B37" s="129"/>
      <c r="C37" s="130" t="s">
        <v>44</v>
      </c>
      <c r="D37" s="131"/>
      <c r="E37" s="131">
        <v>80146</v>
      </c>
      <c r="F37" s="47">
        <v>113291</v>
      </c>
      <c r="G37" s="132"/>
      <c r="H37" s="133"/>
      <c r="I37" s="47">
        <f t="shared" si="0"/>
        <v>113291</v>
      </c>
      <c r="J37" s="47">
        <f t="shared" si="2"/>
        <v>113291</v>
      </c>
      <c r="K37" s="47"/>
      <c r="L37" s="47">
        <f t="shared" si="1"/>
        <v>113291</v>
      </c>
      <c r="M37" s="47"/>
      <c r="N37" s="47"/>
      <c r="O37" s="47"/>
      <c r="P37" s="47"/>
      <c r="Q37" s="47"/>
      <c r="R37" s="47"/>
    </row>
    <row r="38" spans="1:18" ht="25.5" customHeight="1">
      <c r="A38" s="41"/>
      <c r="B38" s="129"/>
      <c r="C38" s="44" t="s">
        <v>45</v>
      </c>
      <c r="D38" s="45"/>
      <c r="E38" s="45">
        <v>80148</v>
      </c>
      <c r="F38" s="43">
        <v>777779</v>
      </c>
      <c r="G38" s="102"/>
      <c r="H38" s="42"/>
      <c r="I38" s="43">
        <f t="shared" si="0"/>
        <v>777779</v>
      </c>
      <c r="J38" s="43">
        <f t="shared" si="2"/>
        <v>777779</v>
      </c>
      <c r="K38" s="43">
        <v>749147</v>
      </c>
      <c r="L38" s="43">
        <f t="shared" si="1"/>
        <v>28132</v>
      </c>
      <c r="M38" s="43"/>
      <c r="N38" s="43">
        <v>500</v>
      </c>
      <c r="O38" s="43"/>
      <c r="P38" s="43"/>
      <c r="Q38" s="43"/>
      <c r="R38" s="43"/>
    </row>
    <row r="39" spans="1:18" ht="81" customHeight="1">
      <c r="A39" s="41"/>
      <c r="B39" s="129"/>
      <c r="C39" s="130" t="s">
        <v>46</v>
      </c>
      <c r="D39" s="131"/>
      <c r="E39" s="131">
        <v>80149</v>
      </c>
      <c r="F39" s="47">
        <v>1905332</v>
      </c>
      <c r="G39" s="132">
        <v>135</v>
      </c>
      <c r="H39" s="133">
        <v>135</v>
      </c>
      <c r="I39" s="47">
        <f t="shared" si="0"/>
        <v>1905332</v>
      </c>
      <c r="J39" s="47">
        <f>I39</f>
        <v>1905332</v>
      </c>
      <c r="K39" s="47">
        <v>271762</v>
      </c>
      <c r="L39" s="47">
        <f t="shared" si="1"/>
        <v>32735</v>
      </c>
      <c r="M39" s="47">
        <v>1600835</v>
      </c>
      <c r="N39" s="47"/>
      <c r="O39" s="47"/>
      <c r="P39" s="47"/>
      <c r="Q39" s="47"/>
      <c r="R39" s="47"/>
    </row>
    <row r="40" spans="1:18" ht="88.5" customHeight="1">
      <c r="A40" s="41"/>
      <c r="B40" s="129"/>
      <c r="C40" s="44" t="s">
        <v>47</v>
      </c>
      <c r="D40" s="45"/>
      <c r="E40" s="45">
        <v>80150</v>
      </c>
      <c r="F40" s="43">
        <v>2299535</v>
      </c>
      <c r="G40" s="102"/>
      <c r="H40" s="42"/>
      <c r="I40" s="43">
        <f t="shared" si="0"/>
        <v>2299535</v>
      </c>
      <c r="J40" s="43">
        <f>I40</f>
        <v>2299535</v>
      </c>
      <c r="K40" s="43">
        <v>2055747</v>
      </c>
      <c r="L40" s="43">
        <f>J40-K40-M40-N40-O40</f>
        <v>243788</v>
      </c>
      <c r="M40" s="43"/>
      <c r="N40" s="43"/>
      <c r="O40" s="43"/>
      <c r="P40" s="43"/>
      <c r="Q40" s="43"/>
      <c r="R40" s="43"/>
    </row>
    <row r="41" spans="1:18" ht="22.5" customHeight="1">
      <c r="A41" s="41"/>
      <c r="B41" s="129"/>
      <c r="C41" s="130" t="s">
        <v>23</v>
      </c>
      <c r="D41" s="131"/>
      <c r="E41" s="131">
        <v>80195</v>
      </c>
      <c r="F41" s="140">
        <v>250744.72</v>
      </c>
      <c r="G41" s="149"/>
      <c r="H41" s="150"/>
      <c r="I41" s="140">
        <f t="shared" si="0"/>
        <v>250744.72</v>
      </c>
      <c r="J41" s="140">
        <f>I41</f>
        <v>250744.72</v>
      </c>
      <c r="K41" s="140">
        <v>3200</v>
      </c>
      <c r="L41" s="140">
        <f>J41-K41-M41-N41-O41</f>
        <v>247544.72</v>
      </c>
      <c r="M41" s="140"/>
      <c r="N41" s="47"/>
      <c r="O41" s="47"/>
      <c r="P41" s="47"/>
      <c r="Q41" s="47"/>
      <c r="R41" s="47"/>
    </row>
    <row r="42" spans="1:18" ht="28.5" customHeight="1">
      <c r="A42" s="46"/>
      <c r="B42" s="134"/>
      <c r="C42" s="135" t="s">
        <v>24</v>
      </c>
      <c r="D42" s="136"/>
      <c r="E42" s="136"/>
      <c r="F42" s="153">
        <v>33761.72</v>
      </c>
      <c r="G42" s="151"/>
      <c r="H42" s="152"/>
      <c r="I42" s="153">
        <f t="shared" si="0"/>
        <v>33761.72</v>
      </c>
      <c r="J42" s="153">
        <f>I42-Q42</f>
        <v>33761.72</v>
      </c>
      <c r="K42" s="153"/>
      <c r="L42" s="165">
        <f>J42-K42-M42-N42-O42</f>
        <v>33761.72</v>
      </c>
      <c r="M42" s="153"/>
      <c r="N42" s="137"/>
      <c r="O42" s="137"/>
      <c r="P42" s="137"/>
      <c r="Q42" s="137"/>
      <c r="R42" s="137"/>
    </row>
    <row r="43" spans="1:18" ht="25.5" customHeight="1">
      <c r="A43" s="53">
        <v>5</v>
      </c>
      <c r="B43" s="91">
        <v>11</v>
      </c>
      <c r="C43" s="92" t="s">
        <v>66</v>
      </c>
      <c r="D43" s="65">
        <v>852</v>
      </c>
      <c r="E43" s="65"/>
      <c r="F43" s="93">
        <f>SUM(F44:F52)</f>
        <v>2764800</v>
      </c>
      <c r="G43" s="79">
        <f>SUM(G44:G52)</f>
        <v>12664</v>
      </c>
      <c r="H43" s="80">
        <f>SUM(H44:H52)</f>
        <v>164</v>
      </c>
      <c r="I43" s="81">
        <f>SUM(I44,I46,I47,I48,I49,I50,I52,I45,I51)</f>
        <v>2777300</v>
      </c>
      <c r="J43" s="81">
        <f>SUM(J44,J45,J46,J47,J48,J49,J50,J52,J51)</f>
        <v>2777300</v>
      </c>
      <c r="K43" s="81">
        <f>SUM(K44,K45,K46,K47,K48,K49,K50,K52,K51)</f>
        <v>998500</v>
      </c>
      <c r="L43" s="81">
        <f>SUM(L44,L45,L46,L47,L48,L49,L50,L52,L51)</f>
        <v>426315</v>
      </c>
      <c r="M43" s="81"/>
      <c r="N43" s="81">
        <f>SUM(N44,N45,N46,N47,N48,N49,N50,N52,N51)</f>
        <v>1352485</v>
      </c>
      <c r="O43" s="66"/>
      <c r="P43" s="66"/>
      <c r="Q43" s="66"/>
      <c r="R43" s="66"/>
    </row>
    <row r="44" spans="1:18" ht="24.75" customHeight="1">
      <c r="A44" s="67"/>
      <c r="B44" s="98"/>
      <c r="C44" s="72" t="s">
        <v>67</v>
      </c>
      <c r="D44" s="73"/>
      <c r="E44" s="73">
        <v>85202</v>
      </c>
      <c r="F44" s="77">
        <v>300000</v>
      </c>
      <c r="G44" s="97"/>
      <c r="H44" s="273"/>
      <c r="I44" s="43">
        <f aca="true" t="shared" si="3" ref="I44:I52">F44+G44-H44</f>
        <v>300000</v>
      </c>
      <c r="J44" s="71">
        <f aca="true" t="shared" si="4" ref="J44:J52">I44</f>
        <v>300000</v>
      </c>
      <c r="K44" s="71"/>
      <c r="L44" s="43">
        <f>J44-K44-M44-N44-O44</f>
        <v>300000</v>
      </c>
      <c r="M44" s="71"/>
      <c r="N44" s="71"/>
      <c r="O44" s="71"/>
      <c r="P44" s="71"/>
      <c r="Q44" s="71"/>
      <c r="R44" s="71"/>
    </row>
    <row r="45" spans="1:18" s="99" customFormat="1" ht="34.5" customHeight="1">
      <c r="A45" s="319"/>
      <c r="B45" s="87"/>
      <c r="C45" s="320" t="s">
        <v>68</v>
      </c>
      <c r="D45" s="321"/>
      <c r="E45" s="321">
        <v>85205</v>
      </c>
      <c r="F45" s="322">
        <v>1000</v>
      </c>
      <c r="G45" s="323"/>
      <c r="H45" s="324"/>
      <c r="I45" s="325">
        <f t="shared" si="3"/>
        <v>1000</v>
      </c>
      <c r="J45" s="326">
        <f>I45</f>
        <v>1000</v>
      </c>
      <c r="K45" s="326"/>
      <c r="L45" s="325">
        <f>J45-K45-M45-N45-O45</f>
        <v>1000</v>
      </c>
      <c r="M45" s="326"/>
      <c r="N45" s="326"/>
      <c r="O45" s="326"/>
      <c r="P45" s="326"/>
      <c r="Q45" s="326"/>
      <c r="R45" s="326"/>
    </row>
    <row r="46" spans="1:18" ht="110.25" customHeight="1">
      <c r="A46" s="40"/>
      <c r="B46" s="94"/>
      <c r="C46" s="139" t="s">
        <v>69</v>
      </c>
      <c r="D46" s="95"/>
      <c r="E46" s="95">
        <v>85213</v>
      </c>
      <c r="F46" s="269">
        <v>37800</v>
      </c>
      <c r="G46" s="317"/>
      <c r="H46" s="318"/>
      <c r="I46" s="89">
        <f t="shared" si="3"/>
        <v>37800</v>
      </c>
      <c r="J46" s="90">
        <f t="shared" si="4"/>
        <v>37800</v>
      </c>
      <c r="K46" s="90">
        <f>J46</f>
        <v>37800</v>
      </c>
      <c r="L46" s="89"/>
      <c r="M46" s="90"/>
      <c r="N46" s="90"/>
      <c r="O46" s="90"/>
      <c r="P46" s="90"/>
      <c r="Q46" s="90"/>
      <c r="R46" s="90"/>
    </row>
    <row r="47" spans="1:18" ht="46.5" customHeight="1">
      <c r="A47" s="40"/>
      <c r="B47" s="94"/>
      <c r="C47" s="44" t="s">
        <v>70</v>
      </c>
      <c r="D47" s="45"/>
      <c r="E47" s="45">
        <v>85214</v>
      </c>
      <c r="F47" s="78">
        <v>113738</v>
      </c>
      <c r="G47" s="272">
        <v>5500</v>
      </c>
      <c r="H47" s="96">
        <v>164</v>
      </c>
      <c r="I47" s="43">
        <f t="shared" si="3"/>
        <v>119074</v>
      </c>
      <c r="J47" s="43">
        <f t="shared" si="4"/>
        <v>119074</v>
      </c>
      <c r="K47" s="43">
        <v>700</v>
      </c>
      <c r="L47" s="43">
        <f>J47-K47-M47-N47-O47</f>
        <v>7500</v>
      </c>
      <c r="M47" s="43"/>
      <c r="N47" s="43">
        <v>110874</v>
      </c>
      <c r="O47" s="43"/>
      <c r="P47" s="43"/>
      <c r="Q47" s="43"/>
      <c r="R47" s="43"/>
    </row>
    <row r="48" spans="1:18" ht="26.25" customHeight="1">
      <c r="A48" s="40"/>
      <c r="B48" s="94"/>
      <c r="C48" s="68" t="s">
        <v>71</v>
      </c>
      <c r="D48" s="69"/>
      <c r="E48" s="69">
        <v>85215</v>
      </c>
      <c r="F48" s="259">
        <v>750000</v>
      </c>
      <c r="G48" s="270"/>
      <c r="H48" s="271"/>
      <c r="I48" s="54">
        <f t="shared" si="3"/>
        <v>750000</v>
      </c>
      <c r="J48" s="54">
        <f t="shared" si="4"/>
        <v>750000</v>
      </c>
      <c r="K48" s="54"/>
      <c r="L48" s="54"/>
      <c r="M48" s="54"/>
      <c r="N48" s="54">
        <f>J48</f>
        <v>750000</v>
      </c>
      <c r="O48" s="54"/>
      <c r="P48" s="54"/>
      <c r="Q48" s="54"/>
      <c r="R48" s="54"/>
    </row>
    <row r="49" spans="1:18" ht="26.25" customHeight="1">
      <c r="A49" s="40"/>
      <c r="B49" s="94"/>
      <c r="C49" s="44" t="s">
        <v>72</v>
      </c>
      <c r="D49" s="45"/>
      <c r="E49" s="45">
        <v>85216</v>
      </c>
      <c r="F49" s="78">
        <v>287000</v>
      </c>
      <c r="G49" s="97"/>
      <c r="H49" s="273"/>
      <c r="I49" s="43">
        <f t="shared" si="3"/>
        <v>287000</v>
      </c>
      <c r="J49" s="71">
        <f t="shared" si="4"/>
        <v>287000</v>
      </c>
      <c r="K49" s="43"/>
      <c r="L49" s="43"/>
      <c r="M49" s="43"/>
      <c r="N49" s="54">
        <f>J49</f>
        <v>287000</v>
      </c>
      <c r="O49" s="43"/>
      <c r="P49" s="43"/>
      <c r="Q49" s="43"/>
      <c r="R49" s="43"/>
    </row>
    <row r="50" spans="1:18" ht="21.75" customHeight="1">
      <c r="A50" s="40"/>
      <c r="B50" s="94"/>
      <c r="C50" s="68" t="s">
        <v>73</v>
      </c>
      <c r="D50" s="69"/>
      <c r="E50" s="69">
        <v>85219</v>
      </c>
      <c r="F50" s="259">
        <v>1074262</v>
      </c>
      <c r="G50" s="274"/>
      <c r="H50" s="271"/>
      <c r="I50" s="54">
        <f t="shared" si="3"/>
        <v>1074262</v>
      </c>
      <c r="J50" s="54">
        <f t="shared" si="4"/>
        <v>1074262</v>
      </c>
      <c r="K50" s="54">
        <v>960000</v>
      </c>
      <c r="L50" s="54">
        <f>J50-K50-M50-N50-O50</f>
        <v>112762</v>
      </c>
      <c r="M50" s="54"/>
      <c r="N50" s="54">
        <v>1500</v>
      </c>
      <c r="O50" s="54"/>
      <c r="P50" s="54"/>
      <c r="Q50" s="54"/>
      <c r="R50" s="54"/>
    </row>
    <row r="51" spans="1:18" ht="24" customHeight="1">
      <c r="A51" s="40"/>
      <c r="B51" s="275"/>
      <c r="C51" s="68" t="s">
        <v>74</v>
      </c>
      <c r="D51" s="69"/>
      <c r="E51" s="69">
        <v>85230</v>
      </c>
      <c r="F51" s="259">
        <v>196000</v>
      </c>
      <c r="G51" s="274">
        <v>4000</v>
      </c>
      <c r="H51" s="271"/>
      <c r="I51" s="54">
        <f t="shared" si="3"/>
        <v>200000</v>
      </c>
      <c r="J51" s="54">
        <f t="shared" si="4"/>
        <v>200000</v>
      </c>
      <c r="K51" s="54"/>
      <c r="L51" s="54"/>
      <c r="M51" s="54"/>
      <c r="N51" s="54">
        <v>200000</v>
      </c>
      <c r="O51" s="54"/>
      <c r="P51" s="54"/>
      <c r="Q51" s="54"/>
      <c r="R51" s="54"/>
    </row>
    <row r="52" spans="1:18" ht="22.5" customHeight="1">
      <c r="A52" s="46"/>
      <c r="B52" s="276"/>
      <c r="C52" s="192" t="s">
        <v>23</v>
      </c>
      <c r="D52" s="83"/>
      <c r="E52" s="83">
        <v>85295</v>
      </c>
      <c r="F52" s="193">
        <v>5000</v>
      </c>
      <c r="G52" s="277">
        <v>3164</v>
      </c>
      <c r="H52" s="268"/>
      <c r="I52" s="207">
        <f t="shared" si="3"/>
        <v>8164</v>
      </c>
      <c r="J52" s="207">
        <f t="shared" si="4"/>
        <v>8164</v>
      </c>
      <c r="K52" s="207"/>
      <c r="L52" s="54">
        <f>J52-K52-M52-N52-O52</f>
        <v>5053</v>
      </c>
      <c r="M52" s="207"/>
      <c r="N52" s="54">
        <v>3111</v>
      </c>
      <c r="O52" s="207"/>
      <c r="P52" s="207"/>
      <c r="Q52" s="207"/>
      <c r="R52" s="207"/>
    </row>
    <row r="53" spans="1:18" ht="23.25" customHeight="1">
      <c r="A53" s="167">
        <v>6</v>
      </c>
      <c r="B53" s="167">
        <v>12</v>
      </c>
      <c r="C53" s="168" t="s">
        <v>48</v>
      </c>
      <c r="D53" s="169">
        <v>854</v>
      </c>
      <c r="E53" s="168"/>
      <c r="F53" s="170">
        <f>SUM(F54:F59)</f>
        <v>757141</v>
      </c>
      <c r="G53" s="76">
        <f>SUM(G54:G59)</f>
        <v>3332</v>
      </c>
      <c r="H53" s="171">
        <f>SUM(H54:H59)</f>
        <v>3332</v>
      </c>
      <c r="I53" s="76">
        <f aca="true" t="shared" si="5" ref="I53:N53">SUM(I54:I59)</f>
        <v>757141</v>
      </c>
      <c r="J53" s="75">
        <f t="shared" si="5"/>
        <v>757141</v>
      </c>
      <c r="K53" s="75">
        <f t="shared" si="5"/>
        <v>602694</v>
      </c>
      <c r="L53" s="75">
        <f t="shared" si="5"/>
        <v>22629</v>
      </c>
      <c r="M53" s="172">
        <f t="shared" si="5"/>
        <v>11000</v>
      </c>
      <c r="N53" s="172">
        <f t="shared" si="5"/>
        <v>120818</v>
      </c>
      <c r="O53" s="168"/>
      <c r="P53" s="168"/>
      <c r="Q53" s="168"/>
      <c r="R53" s="168"/>
    </row>
    <row r="54" spans="1:18" ht="21.75" customHeight="1">
      <c r="A54" s="164"/>
      <c r="B54" s="164"/>
      <c r="C54" s="173" t="s">
        <v>49</v>
      </c>
      <c r="D54" s="173"/>
      <c r="E54" s="174">
        <v>85401</v>
      </c>
      <c r="F54" s="175">
        <v>614174</v>
      </c>
      <c r="G54" s="176">
        <v>3332</v>
      </c>
      <c r="H54" s="177">
        <v>3332</v>
      </c>
      <c r="I54" s="141">
        <f aca="true" t="shared" si="6" ref="I54:I59">F54+G54-H54</f>
        <v>614174</v>
      </c>
      <c r="J54" s="89">
        <f aca="true" t="shared" si="7" ref="J54:J59">I54-Q54</f>
        <v>614174</v>
      </c>
      <c r="K54" s="178">
        <v>596920</v>
      </c>
      <c r="L54" s="54">
        <f>J54-K54-M54-N54-O54</f>
        <v>16454</v>
      </c>
      <c r="M54" s="173"/>
      <c r="N54" s="178">
        <v>800</v>
      </c>
      <c r="O54" s="173"/>
      <c r="P54" s="173"/>
      <c r="Q54" s="173"/>
      <c r="R54" s="173"/>
    </row>
    <row r="55" spans="1:18" ht="24" customHeight="1">
      <c r="A55" s="164"/>
      <c r="B55" s="164"/>
      <c r="C55" s="179" t="s">
        <v>50</v>
      </c>
      <c r="D55" s="179"/>
      <c r="E55" s="180">
        <v>85404</v>
      </c>
      <c r="F55" s="181">
        <v>5774</v>
      </c>
      <c r="G55" s="182"/>
      <c r="H55" s="183"/>
      <c r="I55" s="55">
        <f t="shared" si="6"/>
        <v>5774</v>
      </c>
      <c r="J55" s="43">
        <f t="shared" si="7"/>
        <v>5774</v>
      </c>
      <c r="K55" s="184">
        <v>5774</v>
      </c>
      <c r="L55" s="43"/>
      <c r="M55" s="179"/>
      <c r="N55" s="184"/>
      <c r="O55" s="179"/>
      <c r="P55" s="179"/>
      <c r="Q55" s="179"/>
      <c r="R55" s="179"/>
    </row>
    <row r="56" spans="1:18" s="99" customFormat="1" ht="48.75" customHeight="1">
      <c r="A56" s="164"/>
      <c r="B56" s="164"/>
      <c r="C56" s="163" t="s">
        <v>51</v>
      </c>
      <c r="D56" s="163"/>
      <c r="E56" s="185">
        <v>85412</v>
      </c>
      <c r="F56" s="186">
        <v>11000</v>
      </c>
      <c r="G56" s="187"/>
      <c r="H56" s="188"/>
      <c r="I56" s="55">
        <f t="shared" si="6"/>
        <v>11000</v>
      </c>
      <c r="J56" s="43">
        <f t="shared" si="7"/>
        <v>11000</v>
      </c>
      <c r="K56" s="163"/>
      <c r="L56" s="163"/>
      <c r="M56" s="189">
        <v>11000</v>
      </c>
      <c r="N56" s="163"/>
      <c r="O56" s="163"/>
      <c r="P56" s="163"/>
      <c r="Q56" s="163"/>
      <c r="R56" s="163"/>
    </row>
    <row r="57" spans="1:18" ht="35.25" customHeight="1">
      <c r="A57" s="62"/>
      <c r="B57" s="62"/>
      <c r="C57" s="142" t="s">
        <v>52</v>
      </c>
      <c r="D57" s="190"/>
      <c r="E57" s="138">
        <v>85415</v>
      </c>
      <c r="F57" s="278">
        <v>51558</v>
      </c>
      <c r="G57" s="143"/>
      <c r="H57" s="279"/>
      <c r="I57" s="144">
        <f t="shared" si="6"/>
        <v>51558</v>
      </c>
      <c r="J57" s="54">
        <f t="shared" si="7"/>
        <v>51558</v>
      </c>
      <c r="K57" s="190"/>
      <c r="L57" s="190"/>
      <c r="M57" s="280"/>
      <c r="N57" s="145">
        <v>51558</v>
      </c>
      <c r="O57" s="190"/>
      <c r="P57" s="190"/>
      <c r="Q57" s="190"/>
      <c r="R57" s="190"/>
    </row>
    <row r="58" spans="1:18" ht="24" customHeight="1">
      <c r="A58" s="62"/>
      <c r="B58" s="62"/>
      <c r="C58" s="142" t="s">
        <v>53</v>
      </c>
      <c r="D58" s="190"/>
      <c r="E58" s="138">
        <v>85416</v>
      </c>
      <c r="F58" s="278">
        <v>68460</v>
      </c>
      <c r="G58" s="143"/>
      <c r="H58" s="279"/>
      <c r="I58" s="144">
        <f t="shared" si="6"/>
        <v>68460</v>
      </c>
      <c r="J58" s="54">
        <f t="shared" si="7"/>
        <v>68460</v>
      </c>
      <c r="K58" s="190"/>
      <c r="L58" s="190"/>
      <c r="M58" s="280"/>
      <c r="N58" s="145">
        <v>68460</v>
      </c>
      <c r="O58" s="190"/>
      <c r="P58" s="190"/>
      <c r="Q58" s="190"/>
      <c r="R58" s="190"/>
    </row>
    <row r="59" spans="1:18" ht="24.75" customHeight="1">
      <c r="A59" s="74"/>
      <c r="B59" s="74"/>
      <c r="C59" s="202" t="s">
        <v>23</v>
      </c>
      <c r="D59" s="208"/>
      <c r="E59" s="203">
        <v>85495</v>
      </c>
      <c r="F59" s="211">
        <v>6175</v>
      </c>
      <c r="G59" s="213"/>
      <c r="H59" s="214"/>
      <c r="I59" s="206">
        <f t="shared" si="6"/>
        <v>6175</v>
      </c>
      <c r="J59" s="207">
        <f t="shared" si="7"/>
        <v>6175</v>
      </c>
      <c r="K59" s="210"/>
      <c r="L59" s="207">
        <f>J59-K59-M59-N59-O59</f>
        <v>6175</v>
      </c>
      <c r="M59" s="212"/>
      <c r="N59" s="212"/>
      <c r="O59" s="210"/>
      <c r="P59" s="210"/>
      <c r="Q59" s="210"/>
      <c r="R59" s="210"/>
    </row>
    <row r="60" spans="1:18" ht="22.5" customHeight="1">
      <c r="A60" s="63">
        <v>7</v>
      </c>
      <c r="B60" s="53">
        <v>15</v>
      </c>
      <c r="C60" s="194" t="s">
        <v>54</v>
      </c>
      <c r="D60" s="53">
        <v>926</v>
      </c>
      <c r="E60" s="195"/>
      <c r="F60" s="75">
        <v>8418600</v>
      </c>
      <c r="G60" s="285">
        <f>SUM(G61:G64)</f>
        <v>69796.23</v>
      </c>
      <c r="H60" s="286">
        <f>SUM(H61:H64)</f>
        <v>20076.23</v>
      </c>
      <c r="I60" s="76">
        <f>SUM(I62:I63,I61,I64)</f>
        <v>8508320</v>
      </c>
      <c r="J60" s="75">
        <f>SUM(J62:J64)</f>
        <v>2663220</v>
      </c>
      <c r="K60" s="75">
        <f>SUM(K62:K64)</f>
        <v>1463413</v>
      </c>
      <c r="L60" s="75">
        <f>SUM(L62:L64)</f>
        <v>754807</v>
      </c>
      <c r="M60" s="75">
        <f>SUM(M62:M63)</f>
        <v>379000</v>
      </c>
      <c r="N60" s="75">
        <f>SUM(N62:N63)</f>
        <v>66000</v>
      </c>
      <c r="O60" s="287"/>
      <c r="P60" s="287"/>
      <c r="Q60" s="75">
        <f>SUM(Q62:Q63,Q61)</f>
        <v>5845100</v>
      </c>
      <c r="R60" s="75">
        <f>SUM(R62:R63,R61)</f>
        <v>5845100</v>
      </c>
    </row>
    <row r="61" spans="1:18" ht="22.5" customHeight="1">
      <c r="A61" s="40"/>
      <c r="B61" s="41"/>
      <c r="C61" s="173" t="s">
        <v>55</v>
      </c>
      <c r="D61" s="41"/>
      <c r="E61" s="196">
        <v>92601</v>
      </c>
      <c r="F61" s="197">
        <v>1420000</v>
      </c>
      <c r="G61" s="198"/>
      <c r="H61" s="199"/>
      <c r="I61" s="144">
        <f aca="true" t="shared" si="8" ref="I61:I66">F61+G61-H61</f>
        <v>1420000</v>
      </c>
      <c r="J61" s="200">
        <v>0</v>
      </c>
      <c r="K61" s="200"/>
      <c r="L61" s="200"/>
      <c r="M61" s="200"/>
      <c r="N61" s="200"/>
      <c r="O61" s="201"/>
      <c r="P61" s="201"/>
      <c r="Q61" s="200">
        <v>1420000</v>
      </c>
      <c r="R61" s="200">
        <v>1420000</v>
      </c>
    </row>
    <row r="62" spans="1:18" ht="21.75" customHeight="1">
      <c r="A62" s="86"/>
      <c r="B62" s="74"/>
      <c r="C62" s="202" t="s">
        <v>56</v>
      </c>
      <c r="D62" s="203"/>
      <c r="E62" s="204">
        <v>92604</v>
      </c>
      <c r="F62" s="205">
        <v>6517100</v>
      </c>
      <c r="G62" s="333">
        <v>69720</v>
      </c>
      <c r="H62" s="334">
        <v>20000</v>
      </c>
      <c r="I62" s="206">
        <f t="shared" si="8"/>
        <v>6566820</v>
      </c>
      <c r="J62" s="207">
        <f aca="true" t="shared" si="9" ref="J62:J72">I62-Q62</f>
        <v>2141720</v>
      </c>
      <c r="K62" s="209">
        <v>1429488</v>
      </c>
      <c r="L62" s="207">
        <f>J62-K62-M62-N62-O62</f>
        <v>707232</v>
      </c>
      <c r="M62" s="209"/>
      <c r="N62" s="209">
        <v>5000</v>
      </c>
      <c r="O62" s="208"/>
      <c r="P62" s="208"/>
      <c r="Q62" s="209">
        <v>4425100</v>
      </c>
      <c r="R62" s="209">
        <v>4425100</v>
      </c>
    </row>
    <row r="63" spans="1:18" ht="22.5" customHeight="1">
      <c r="A63" s="85"/>
      <c r="B63" s="62"/>
      <c r="C63" s="327" t="s">
        <v>57</v>
      </c>
      <c r="D63" s="164"/>
      <c r="E63" s="328">
        <v>92605</v>
      </c>
      <c r="F63" s="329">
        <v>440000</v>
      </c>
      <c r="G63" s="330"/>
      <c r="H63" s="331"/>
      <c r="I63" s="141">
        <f t="shared" si="8"/>
        <v>440000</v>
      </c>
      <c r="J63" s="89">
        <f t="shared" si="9"/>
        <v>440000</v>
      </c>
      <c r="K63" s="94"/>
      <c r="L63" s="94"/>
      <c r="M63" s="332">
        <f>J63-N63</f>
        <v>379000</v>
      </c>
      <c r="N63" s="332">
        <v>61000</v>
      </c>
      <c r="O63" s="94"/>
      <c r="P63" s="94"/>
      <c r="Q63" s="332"/>
      <c r="R63" s="62"/>
    </row>
    <row r="64" spans="1:18" ht="22.5" customHeight="1">
      <c r="A64" s="86"/>
      <c r="B64" s="74"/>
      <c r="C64" s="202" t="s">
        <v>23</v>
      </c>
      <c r="D64" s="203"/>
      <c r="E64" s="204">
        <v>92695</v>
      </c>
      <c r="F64" s="205">
        <v>81500</v>
      </c>
      <c r="G64" s="281">
        <v>76.23</v>
      </c>
      <c r="H64" s="282">
        <v>76.23</v>
      </c>
      <c r="I64" s="283">
        <f t="shared" si="8"/>
        <v>81500</v>
      </c>
      <c r="J64" s="193">
        <f t="shared" si="9"/>
        <v>81500</v>
      </c>
      <c r="K64" s="284">
        <v>33925</v>
      </c>
      <c r="L64" s="259">
        <f>J64-K64-M64-N64-O64</f>
        <v>47575</v>
      </c>
      <c r="M64" s="208"/>
      <c r="N64" s="209"/>
      <c r="O64" s="208"/>
      <c r="P64" s="208"/>
      <c r="Q64" s="209"/>
      <c r="R64" s="209"/>
    </row>
    <row r="65" spans="1:18" ht="23.25" customHeight="1" thickBot="1">
      <c r="A65" s="383" t="s">
        <v>27</v>
      </c>
      <c r="B65" s="384"/>
      <c r="C65" s="384"/>
      <c r="D65" s="384"/>
      <c r="E65" s="385"/>
      <c r="F65" s="34">
        <v>79115379.41</v>
      </c>
      <c r="G65" s="35">
        <f>SUM(G29,G25,G53,G60,G43,G19,G14)</f>
        <v>278283.23</v>
      </c>
      <c r="H65" s="33">
        <f>SUM(H29,H25,H53,H60,H43,,H19,H14)</f>
        <v>274283.23</v>
      </c>
      <c r="I65" s="36">
        <f t="shared" si="8"/>
        <v>79119379.41</v>
      </c>
      <c r="J65" s="37">
        <f t="shared" si="9"/>
        <v>66862249.41</v>
      </c>
      <c r="K65" s="37">
        <v>40731456</v>
      </c>
      <c r="L65" s="37">
        <f>J65-K65-M65-N65-O65-P65</f>
        <v>15720931.479999999</v>
      </c>
      <c r="M65" s="37">
        <v>7330810.76</v>
      </c>
      <c r="N65" s="37">
        <v>2052050</v>
      </c>
      <c r="O65" s="37">
        <v>980000</v>
      </c>
      <c r="P65" s="37">
        <v>47001.17</v>
      </c>
      <c r="Q65" s="37">
        <v>12257130</v>
      </c>
      <c r="R65" s="37">
        <v>12021630</v>
      </c>
    </row>
    <row r="66" spans="1:18" ht="23.25" customHeight="1" thickBot="1" thickTop="1">
      <c r="A66" s="386" t="s">
        <v>24</v>
      </c>
      <c r="B66" s="387"/>
      <c r="C66" s="387"/>
      <c r="D66" s="387"/>
      <c r="E66" s="388"/>
      <c r="F66" s="56">
        <v>647221.72</v>
      </c>
      <c r="G66" s="57"/>
      <c r="H66" s="58"/>
      <c r="I66" s="59">
        <f t="shared" si="8"/>
        <v>647221.72</v>
      </c>
      <c r="J66" s="60">
        <f t="shared" si="9"/>
        <v>71291.71999999997</v>
      </c>
      <c r="K66" s="60">
        <v>31313.8</v>
      </c>
      <c r="L66" s="61">
        <f>J66-K66-M66-N66-O66</f>
        <v>39977.91999999997</v>
      </c>
      <c r="M66" s="60"/>
      <c r="N66" s="60"/>
      <c r="O66" s="60"/>
      <c r="P66" s="60"/>
      <c r="Q66" s="60">
        <v>575930</v>
      </c>
      <c r="R66" s="60">
        <v>575930</v>
      </c>
    </row>
    <row r="67" spans="1:18" ht="23.25" customHeight="1" thickTop="1">
      <c r="A67" s="288" t="s">
        <v>77</v>
      </c>
      <c r="B67" s="289"/>
      <c r="C67" s="393" t="s">
        <v>78</v>
      </c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4"/>
    </row>
    <row r="68" spans="1:18" ht="23.25" customHeight="1">
      <c r="A68" s="299">
        <v>1</v>
      </c>
      <c r="B68" s="299">
        <v>2</v>
      </c>
      <c r="C68" s="300" t="s">
        <v>61</v>
      </c>
      <c r="D68" s="299">
        <v>750</v>
      </c>
      <c r="E68" s="301"/>
      <c r="F68" s="302">
        <f>SUM(F69)</f>
        <v>275006.52</v>
      </c>
      <c r="G68" s="303">
        <f>SUM(G69)</f>
        <v>1500</v>
      </c>
      <c r="H68" s="304"/>
      <c r="I68" s="305">
        <f>SUM(I69:I69)</f>
        <v>276506.52</v>
      </c>
      <c r="J68" s="306">
        <f>SUM(J69:J69)</f>
        <v>276506.52</v>
      </c>
      <c r="K68" s="306">
        <f>SUM(K69:K69)</f>
        <v>275006.52</v>
      </c>
      <c r="L68" s="306">
        <f>SUM(L69)</f>
        <v>1500</v>
      </c>
      <c r="M68" s="307"/>
      <c r="N68" s="290"/>
      <c r="O68" s="307"/>
      <c r="P68" s="307"/>
      <c r="Q68" s="307"/>
      <c r="R68" s="307"/>
    </row>
    <row r="69" spans="1:18" ht="27.75" customHeight="1">
      <c r="A69" s="308"/>
      <c r="B69" s="308"/>
      <c r="C69" s="309" t="s">
        <v>62</v>
      </c>
      <c r="D69" s="308"/>
      <c r="E69" s="310">
        <v>75011</v>
      </c>
      <c r="F69" s="311">
        <v>275006.52</v>
      </c>
      <c r="G69" s="312">
        <v>1500</v>
      </c>
      <c r="H69" s="313"/>
      <c r="I69" s="241">
        <f>F69+G69-H69</f>
        <v>276506.52</v>
      </c>
      <c r="J69" s="78">
        <f>I69-Q69</f>
        <v>276506.52</v>
      </c>
      <c r="K69" s="314">
        <v>275006.52</v>
      </c>
      <c r="L69" s="259">
        <f>J69-K69-M69-N69-O69</f>
        <v>1500</v>
      </c>
      <c r="M69" s="315"/>
      <c r="N69" s="316"/>
      <c r="O69" s="316"/>
      <c r="P69" s="316"/>
      <c r="Q69" s="316"/>
      <c r="R69" s="316"/>
    </row>
    <row r="70" spans="1:18" ht="27" customHeight="1" thickBot="1">
      <c r="A70" s="395" t="s">
        <v>79</v>
      </c>
      <c r="B70" s="396"/>
      <c r="C70" s="396"/>
      <c r="D70" s="396"/>
      <c r="E70" s="397"/>
      <c r="F70" s="291">
        <v>29894547.63</v>
      </c>
      <c r="G70" s="292">
        <f>SUM(G68)</f>
        <v>1500</v>
      </c>
      <c r="H70" s="293"/>
      <c r="I70" s="294">
        <f>F70+G70-H70</f>
        <v>29896047.63</v>
      </c>
      <c r="J70" s="295">
        <f>I70-Q70</f>
        <v>29896047.63</v>
      </c>
      <c r="K70" s="296">
        <v>1229036.52</v>
      </c>
      <c r="L70" s="297">
        <f>J70-K70-M70-N70-O70-P70</f>
        <v>86484.1099999994</v>
      </c>
      <c r="M70" s="298"/>
      <c r="N70" s="296">
        <v>28580527</v>
      </c>
      <c r="O70" s="296"/>
      <c r="P70" s="296"/>
      <c r="Q70" s="296"/>
      <c r="R70" s="296"/>
    </row>
    <row r="71" spans="1:18" ht="27" customHeight="1" thickBot="1" thickTop="1">
      <c r="A71" s="357" t="s">
        <v>18</v>
      </c>
      <c r="B71" s="358"/>
      <c r="C71" s="358"/>
      <c r="D71" s="358"/>
      <c r="E71" s="359"/>
      <c r="F71" s="108">
        <v>110771845.04</v>
      </c>
      <c r="G71" s="109">
        <f>SUM(G65,G70)</f>
        <v>279783.23</v>
      </c>
      <c r="H71" s="110">
        <f>SUM(H65,H70)</f>
        <v>274283.23</v>
      </c>
      <c r="I71" s="111">
        <f>F71+G71-H71</f>
        <v>110777345.04</v>
      </c>
      <c r="J71" s="112">
        <f t="shared" si="9"/>
        <v>96980215.04</v>
      </c>
      <c r="K71" s="112">
        <v>42084410.52</v>
      </c>
      <c r="L71" s="113">
        <f>J71-K71-M71-N71-O71-P71</f>
        <v>15807415.590000005</v>
      </c>
      <c r="M71" s="112">
        <v>7428810.76</v>
      </c>
      <c r="N71" s="112">
        <v>30632577</v>
      </c>
      <c r="O71" s="112">
        <v>980000</v>
      </c>
      <c r="P71" s="112">
        <v>47001.17</v>
      </c>
      <c r="Q71" s="112">
        <v>13797130</v>
      </c>
      <c r="R71" s="112">
        <v>12061630</v>
      </c>
    </row>
    <row r="72" spans="1:18" ht="27" customHeight="1" thickBot="1" thickTop="1">
      <c r="A72" s="379" t="s">
        <v>24</v>
      </c>
      <c r="B72" s="380"/>
      <c r="C72" s="380"/>
      <c r="D72" s="380"/>
      <c r="E72" s="381"/>
      <c r="F72" s="48">
        <v>647221.72</v>
      </c>
      <c r="G72" s="49"/>
      <c r="H72" s="50"/>
      <c r="I72" s="51">
        <f>F72+G72-H72</f>
        <v>647221.72</v>
      </c>
      <c r="J72" s="52">
        <f t="shared" si="9"/>
        <v>71291.71999999997</v>
      </c>
      <c r="K72" s="52">
        <f>SUM(K66)</f>
        <v>31313.8</v>
      </c>
      <c r="L72" s="52">
        <f>SUM(L66)</f>
        <v>39977.91999999997</v>
      </c>
      <c r="M72" s="38"/>
      <c r="N72" s="38"/>
      <c r="O72" s="38"/>
      <c r="P72" s="52"/>
      <c r="Q72" s="52">
        <f>SUM(Q66)</f>
        <v>575930</v>
      </c>
      <c r="R72" s="52">
        <f>SUM(R66)</f>
        <v>575930</v>
      </c>
    </row>
    <row r="73" spans="1:18" ht="29.25" customHeight="1" thickTop="1">
      <c r="A73" s="13"/>
      <c r="B73" s="13"/>
      <c r="C73" s="13"/>
      <c r="D73" s="13"/>
      <c r="E73" s="13"/>
      <c r="F73" s="13"/>
      <c r="G73" s="13"/>
      <c r="H73" s="13"/>
      <c r="I73" s="14"/>
      <c r="J73" s="15"/>
      <c r="K73" s="14"/>
      <c r="L73" s="14"/>
      <c r="M73" s="14"/>
      <c r="N73" s="14"/>
      <c r="O73" s="14"/>
      <c r="P73" s="14"/>
      <c r="Q73" s="14"/>
      <c r="R73" s="14"/>
    </row>
    <row r="74" spans="1:18" ht="29.25" customHeight="1">
      <c r="A74" s="4"/>
      <c r="B74" s="4"/>
      <c r="C74" s="5" t="s">
        <v>12</v>
      </c>
      <c r="D74" s="5"/>
      <c r="E74" s="5"/>
      <c r="F74" s="5"/>
      <c r="G74" s="5"/>
      <c r="H74" s="5"/>
      <c r="I74" s="7"/>
      <c r="J74" s="7"/>
      <c r="K74" s="5"/>
      <c r="L74" s="5"/>
      <c r="M74" s="382" t="s">
        <v>75</v>
      </c>
      <c r="N74" s="382"/>
      <c r="O74" s="382"/>
      <c r="P74" s="382"/>
      <c r="Q74" s="382"/>
      <c r="R74" s="382"/>
    </row>
    <row r="75" spans="1:18" ht="23.25" customHeight="1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356" t="s">
        <v>76</v>
      </c>
      <c r="N75" s="356"/>
      <c r="O75" s="356"/>
      <c r="P75" s="356"/>
      <c r="Q75" s="356"/>
      <c r="R75" s="356"/>
    </row>
    <row r="76" ht="29.25" customHeight="1"/>
    <row r="77" ht="30.75" customHeight="1"/>
  </sheetData>
  <sheetProtection/>
  <mergeCells count="30">
    <mergeCell ref="E10:E11"/>
    <mergeCell ref="A72:E72"/>
    <mergeCell ref="M74:R74"/>
    <mergeCell ref="A65:E65"/>
    <mergeCell ref="A66:E66"/>
    <mergeCell ref="D8:E9"/>
    <mergeCell ref="A16:A17"/>
    <mergeCell ref="B16:B17"/>
    <mergeCell ref="C67:R67"/>
    <mergeCell ref="A70:E70"/>
    <mergeCell ref="M75:R75"/>
    <mergeCell ref="A71:E71"/>
    <mergeCell ref="C7:R7"/>
    <mergeCell ref="G8:H8"/>
    <mergeCell ref="J9:P9"/>
    <mergeCell ref="H9:H11"/>
    <mergeCell ref="C13:R13"/>
    <mergeCell ref="A8:A11"/>
    <mergeCell ref="B8:B11"/>
    <mergeCell ref="D10:D11"/>
    <mergeCell ref="O1:R1"/>
    <mergeCell ref="I8:R8"/>
    <mergeCell ref="G9:G11"/>
    <mergeCell ref="F8:F11"/>
    <mergeCell ref="A6:R6"/>
    <mergeCell ref="K10:P10"/>
    <mergeCell ref="J10:J11"/>
    <mergeCell ref="Q9:Q11"/>
    <mergeCell ref="C8:C11"/>
    <mergeCell ref="I9:I11"/>
  </mergeCells>
  <printOptions horizontalCentered="1"/>
  <pageMargins left="0.7086614173228347" right="0.7086614173228347" top="0.984251968503937" bottom="0.7086614173228347" header="0.5511811023622047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Radek</cp:lastModifiedBy>
  <cp:lastPrinted>2017-06-30T06:29:44Z</cp:lastPrinted>
  <dcterms:created xsi:type="dcterms:W3CDTF">2001-11-06T11:44:28Z</dcterms:created>
  <dcterms:modified xsi:type="dcterms:W3CDTF">2017-07-05T11:54:40Z</dcterms:modified>
  <cp:category/>
  <cp:version/>
  <cp:contentType/>
  <cp:contentStatus/>
</cp:coreProperties>
</file>