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2"/>
  </bookViews>
  <sheets>
    <sheet name="Wykres2" sheetId="1" state="hidden" r:id="rId1"/>
    <sheet name="Wykres1" sheetId="2" state="hidden" r:id="rId2"/>
    <sheet name="Arkusz1" sheetId="3" r:id="rId3"/>
  </sheets>
  <definedNames>
    <definedName name="_xlnm.Print_Titles" localSheetId="2">'Arkusz1'!$12:$12</definedName>
  </definedNames>
  <calcPr fullCalcOnLoad="1"/>
</workbook>
</file>

<file path=xl/sharedStrings.xml><?xml version="1.0" encoding="utf-8"?>
<sst xmlns="http://schemas.openxmlformats.org/spreadsheetml/2006/main" count="58" uniqueCount="54">
  <si>
    <t>Lp.</t>
  </si>
  <si>
    <t>Symbol</t>
  </si>
  <si>
    <t>Dział</t>
  </si>
  <si>
    <t>Rozdział</t>
  </si>
  <si>
    <t>razem</t>
  </si>
  <si>
    <t>dotacje</t>
  </si>
  <si>
    <t>obsługa długu</t>
  </si>
  <si>
    <t>majątkowe</t>
  </si>
  <si>
    <t>W Y D A T K I</t>
  </si>
  <si>
    <t>bieżące</t>
  </si>
  <si>
    <t>w tym:</t>
  </si>
  <si>
    <t>I</t>
  </si>
  <si>
    <t xml:space="preserve"> </t>
  </si>
  <si>
    <t>Nazwa działu                                    i  rozdziału</t>
  </si>
  <si>
    <t>wydatki na realizację zadań statutowych</t>
  </si>
  <si>
    <t>świadczenia na rzecz osób fizycznych</t>
  </si>
  <si>
    <t>poz. z zał. nr 2</t>
  </si>
  <si>
    <t xml:space="preserve">Z M I A N Y </t>
  </si>
  <si>
    <t xml:space="preserve">OGÓŁEM  BUDŻET   </t>
  </si>
  <si>
    <t xml:space="preserve">zwiększ.        / + / </t>
  </si>
  <si>
    <t>zmniejsz.       / - /</t>
  </si>
  <si>
    <t>inwestycje                 i zakupy  inwestycyjne</t>
  </si>
  <si>
    <t>ogółem                10+17</t>
  </si>
  <si>
    <t>Pozostała działalność</t>
  </si>
  <si>
    <t>w tym finansowane z udziałem środków Unii Europejskiej</t>
  </si>
  <si>
    <t>WYDATKI - ZADANIA WŁASNE</t>
  </si>
  <si>
    <t>wypłaty            z tytułu poręczeń i gwarancji</t>
  </si>
  <si>
    <t>RAZEM ZADANIA WŁASNE</t>
  </si>
  <si>
    <t>w tym finansowane                     z udziałem środków Unii Europejskiej</t>
  </si>
  <si>
    <t>wynagrodzenia             i składki</t>
  </si>
  <si>
    <t xml:space="preserve">       Rady Miasta Łuków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</si>
  <si>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</si>
  <si>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</si>
  <si>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</si>
  <si>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</si>
  <si>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                  i dróg</t>
  </si>
  <si>
    <t>Przewodniczący Rady</t>
  </si>
  <si>
    <t>Krzysztof Jodełko</t>
  </si>
  <si>
    <t xml:space="preserve">       Załącznik Nr 1</t>
  </si>
  <si>
    <t>Zmiany w planie wydatków budżetu miasta na rok 2018</t>
  </si>
  <si>
    <t>TRANSPORT I ŁĄCZNOŚC</t>
  </si>
  <si>
    <t>Drogi publiczne gminne</t>
  </si>
  <si>
    <t>Plan obecny        na           rok 2018</t>
  </si>
  <si>
    <t>II</t>
  </si>
  <si>
    <t xml:space="preserve">         WYDATKI NA ZADANIA REALIZOWANE NA PODSTAWIE UMÓW I POROZUMIEŃ MIĘDZY JEDNOSTKAMI SAMORZĄDU TERYTORIALNEGO</t>
  </si>
  <si>
    <t>POMOC SPOŁECZNA</t>
  </si>
  <si>
    <t>Zasiłki okresowe, celowe i pomoc w naturze oraz składki na ubezpieczenia emerytalne i rentowe</t>
  </si>
  <si>
    <t xml:space="preserve"> RAZEM POROZUMIENIA z JST</t>
  </si>
  <si>
    <t>RÓŻNE ROZLICZENIA</t>
  </si>
  <si>
    <t>Rezerwy ogólne i celowe</t>
  </si>
  <si>
    <t xml:space="preserve">w tym: ogólna </t>
  </si>
  <si>
    <t>celowa</t>
  </si>
  <si>
    <t xml:space="preserve">       do Uchwały Nr XLVII/338/2018</t>
  </si>
  <si>
    <t xml:space="preserve">       z dnia 17 stycznia 2018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</si>
</sst>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6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Bookman Old Style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8"/>
      <name val="Arial CE"/>
      <family val="0"/>
    </font>
    <font>
      <sz val="8"/>
      <name val="Arial CE"/>
      <family val="0"/>
    </font>
    <font>
      <i/>
      <sz val="7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u val="single"/>
      <sz val="7"/>
      <name val="Arial CE"/>
      <family val="0"/>
    </font>
    <font>
      <b/>
      <sz val="11"/>
      <name val="Arial CE"/>
      <family val="2"/>
    </font>
    <font>
      <i/>
      <sz val="6.5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8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ABF8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0" fillId="34" borderId="20" xfId="0" applyFont="1" applyFill="1" applyBorder="1" applyAlignment="1">
      <alignment horizontal="center"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  <xf numFmtId="4" fontId="23" fillId="35" borderId="23" xfId="0" applyNumberFormat="1" applyFont="1" applyFill="1" applyBorder="1" applyAlignment="1">
      <alignment horizontal="right" vertical="center" wrapText="1"/>
    </xf>
    <xf numFmtId="4" fontId="23" fillId="35" borderId="24" xfId="0" applyNumberFormat="1" applyFont="1" applyFill="1" applyBorder="1" applyAlignment="1">
      <alignment horizontal="right" vertical="center" wrapText="1"/>
    </xf>
    <xf numFmtId="4" fontId="23" fillId="35" borderId="25" xfId="0" applyNumberFormat="1" applyFont="1" applyFill="1" applyBorder="1" applyAlignment="1">
      <alignment horizontal="right" vertical="center" wrapText="1"/>
    </xf>
    <xf numFmtId="4" fontId="23" fillId="35" borderId="26" xfId="0" applyNumberFormat="1" applyFont="1" applyFill="1" applyBorder="1" applyAlignment="1">
      <alignment vertical="center"/>
    </xf>
    <xf numFmtId="4" fontId="23" fillId="35" borderId="19" xfId="0" applyNumberFormat="1" applyFont="1" applyFill="1" applyBorder="1" applyAlignment="1">
      <alignment vertical="center"/>
    </xf>
    <xf numFmtId="4" fontId="23" fillId="36" borderId="19" xfId="0" applyNumberFormat="1" applyFont="1" applyFill="1" applyBorder="1" applyAlignment="1">
      <alignment horizontal="right" vertical="center"/>
    </xf>
    <xf numFmtId="4" fontId="22" fillId="33" borderId="23" xfId="0" applyNumberFormat="1" applyFont="1" applyFill="1" applyBorder="1" applyAlignment="1">
      <alignment horizontal="right" vertical="center" wrapText="1"/>
    </xf>
    <xf numFmtId="4" fontId="22" fillId="33" borderId="24" xfId="0" applyNumberFormat="1" applyFont="1" applyFill="1" applyBorder="1" applyAlignment="1">
      <alignment horizontal="right" vertical="center" wrapText="1"/>
    </xf>
    <xf numFmtId="4" fontId="22" fillId="33" borderId="25" xfId="0" applyNumberFormat="1" applyFont="1" applyFill="1" applyBorder="1" applyAlignment="1">
      <alignment horizontal="right" vertical="center" wrapText="1"/>
    </xf>
    <xf numFmtId="4" fontId="22" fillId="33" borderId="27" xfId="0" applyNumberFormat="1" applyFont="1" applyFill="1" applyBorder="1" applyAlignment="1">
      <alignment horizontal="right" vertical="center"/>
    </xf>
    <xf numFmtId="4" fontId="22" fillId="33" borderId="19" xfId="0" applyNumberFormat="1" applyFont="1" applyFill="1" applyBorder="1" applyAlignment="1">
      <alignment horizontal="right" vertical="center"/>
    </xf>
    <xf numFmtId="0" fontId="20" fillId="37" borderId="28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3" fontId="20" fillId="37" borderId="28" xfId="0" applyNumberFormat="1" applyFont="1" applyFill="1" applyBorder="1" applyAlignment="1">
      <alignment horizontal="right" vertical="center"/>
    </xf>
    <xf numFmtId="0" fontId="20" fillId="38" borderId="32" xfId="0" applyFont="1" applyFill="1" applyBorder="1" applyAlignment="1">
      <alignment horizontal="center" vertical="center"/>
    </xf>
    <xf numFmtId="3" fontId="21" fillId="0" borderId="20" xfId="0" applyNumberFormat="1" applyFont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0" fontId="20" fillId="37" borderId="28" xfId="0" applyNumberFormat="1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vertical="center" wrapText="1"/>
    </xf>
    <xf numFmtId="0" fontId="20" fillId="39" borderId="33" xfId="0" applyFont="1" applyFill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3" fontId="21" fillId="0" borderId="29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/>
    </xf>
    <xf numFmtId="0" fontId="21" fillId="0" borderId="21" xfId="0" applyFont="1" applyBorder="1" applyAlignment="1">
      <alignment vertical="center" wrapText="1"/>
    </xf>
    <xf numFmtId="0" fontId="20" fillId="39" borderId="39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left" vertical="center" wrapText="1"/>
    </xf>
    <xf numFmtId="3" fontId="20" fillId="39" borderId="41" xfId="0" applyNumberFormat="1" applyFont="1" applyFill="1" applyBorder="1" applyAlignment="1">
      <alignment vertical="center"/>
    </xf>
    <xf numFmtId="3" fontId="20" fillId="39" borderId="42" xfId="0" applyNumberFormat="1" applyFont="1" applyFill="1" applyBorder="1" applyAlignment="1">
      <alignment vertical="center"/>
    </xf>
    <xf numFmtId="3" fontId="20" fillId="39" borderId="43" xfId="0" applyNumberFormat="1" applyFont="1" applyFill="1" applyBorder="1" applyAlignment="1">
      <alignment horizontal="right" vertical="center"/>
    </xf>
    <xf numFmtId="3" fontId="21" fillId="34" borderId="44" xfId="0" applyNumberFormat="1" applyFont="1" applyFill="1" applyBorder="1" applyAlignment="1">
      <alignment vertical="center"/>
    </xf>
    <xf numFmtId="3" fontId="21" fillId="34" borderId="45" xfId="0" applyNumberFormat="1" applyFont="1" applyFill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/>
    </xf>
    <xf numFmtId="3" fontId="21" fillId="0" borderId="47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vertical="center"/>
    </xf>
    <xf numFmtId="3" fontId="68" fillId="39" borderId="15" xfId="0" applyNumberFormat="1" applyFont="1" applyFill="1" applyBorder="1" applyAlignment="1">
      <alignment vertical="center" wrapText="1"/>
    </xf>
    <xf numFmtId="3" fontId="68" fillId="39" borderId="10" xfId="0" applyNumberFormat="1" applyFont="1" applyFill="1" applyBorder="1" applyAlignment="1">
      <alignment vertical="center" wrapText="1"/>
    </xf>
    <xf numFmtId="3" fontId="20" fillId="39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5" fillId="34" borderId="48" xfId="0" applyFont="1" applyFill="1" applyBorder="1" applyAlignment="1">
      <alignment horizontal="center" vertical="center"/>
    </xf>
    <xf numFmtId="3" fontId="25" fillId="0" borderId="49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34" borderId="18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3" fontId="22" fillId="33" borderId="50" xfId="0" applyNumberFormat="1" applyFont="1" applyFill="1" applyBorder="1" applyAlignment="1">
      <alignment vertical="center" wrapText="1"/>
    </xf>
    <xf numFmtId="0" fontId="22" fillId="33" borderId="50" xfId="0" applyNumberFormat="1" applyFont="1" applyFill="1" applyBorder="1" applyAlignment="1">
      <alignment horizontal="center" vertical="center"/>
    </xf>
    <xf numFmtId="3" fontId="22" fillId="33" borderId="50" xfId="0" applyNumberFormat="1" applyFont="1" applyFill="1" applyBorder="1" applyAlignment="1">
      <alignment horizontal="right" vertical="center"/>
    </xf>
    <xf numFmtId="3" fontId="22" fillId="33" borderId="51" xfId="0" applyNumberFormat="1" applyFont="1" applyFill="1" applyBorder="1" applyAlignment="1">
      <alignment vertical="center"/>
    </xf>
    <xf numFmtId="3" fontId="22" fillId="33" borderId="52" xfId="0" applyNumberFormat="1" applyFont="1" applyFill="1" applyBorder="1" applyAlignment="1">
      <alignment vertical="center"/>
    </xf>
    <xf numFmtId="4" fontId="23" fillId="40" borderId="53" xfId="0" applyNumberFormat="1" applyFont="1" applyFill="1" applyBorder="1" applyAlignment="1">
      <alignment horizontal="right" vertical="center" wrapText="1"/>
    </xf>
    <xf numFmtId="4" fontId="23" fillId="40" borderId="54" xfId="0" applyNumberFormat="1" applyFont="1" applyFill="1" applyBorder="1" applyAlignment="1">
      <alignment vertical="center" wrapText="1"/>
    </xf>
    <xf numFmtId="4" fontId="23" fillId="40" borderId="55" xfId="0" applyNumberFormat="1" applyFont="1" applyFill="1" applyBorder="1" applyAlignment="1">
      <alignment vertical="center" wrapText="1"/>
    </xf>
    <xf numFmtId="4" fontId="23" fillId="40" borderId="56" xfId="0" applyNumberFormat="1" applyFont="1" applyFill="1" applyBorder="1" applyAlignment="1">
      <alignment horizontal="right" vertical="center"/>
    </xf>
    <xf numFmtId="4" fontId="23" fillId="40" borderId="57" xfId="0" applyNumberFormat="1" applyFont="1" applyFill="1" applyBorder="1" applyAlignment="1">
      <alignment horizontal="right" vertical="center"/>
    </xf>
    <xf numFmtId="0" fontId="25" fillId="34" borderId="30" xfId="0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vertical="center"/>
    </xf>
    <xf numFmtId="3" fontId="20" fillId="39" borderId="10" xfId="0" applyNumberFormat="1" applyFont="1" applyFill="1" applyBorder="1" applyAlignment="1">
      <alignment vertical="center" wrapText="1"/>
    </xf>
    <xf numFmtId="3" fontId="20" fillId="39" borderId="58" xfId="0" applyNumberFormat="1" applyFont="1" applyFill="1" applyBorder="1" applyAlignment="1">
      <alignment vertical="center" wrapText="1"/>
    </xf>
    <xf numFmtId="4" fontId="27" fillId="33" borderId="19" xfId="0" applyNumberFormat="1" applyFont="1" applyFill="1" applyBorder="1" applyAlignment="1">
      <alignment horizontal="right" vertical="center"/>
    </xf>
    <xf numFmtId="3" fontId="22" fillId="33" borderId="31" xfId="0" applyNumberFormat="1" applyFont="1" applyFill="1" applyBorder="1" applyAlignment="1">
      <alignment vertical="center" wrapText="1"/>
    </xf>
    <xf numFmtId="0" fontId="22" fillId="33" borderId="31" xfId="0" applyNumberFormat="1" applyFont="1" applyFill="1" applyBorder="1" applyAlignment="1">
      <alignment horizontal="center" vertical="center"/>
    </xf>
    <xf numFmtId="3" fontId="22" fillId="33" borderId="31" xfId="0" applyNumberFormat="1" applyFont="1" applyFill="1" applyBorder="1" applyAlignment="1">
      <alignment horizontal="right" vertical="center"/>
    </xf>
    <xf numFmtId="3" fontId="22" fillId="33" borderId="59" xfId="0" applyNumberFormat="1" applyFont="1" applyFill="1" applyBorder="1" applyAlignment="1">
      <alignment vertical="center"/>
    </xf>
    <xf numFmtId="3" fontId="22" fillId="33" borderId="60" xfId="0" applyNumberFormat="1" applyFont="1" applyFill="1" applyBorder="1" applyAlignment="1">
      <alignment vertical="center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vertical="center"/>
    </xf>
    <xf numFmtId="4" fontId="22" fillId="33" borderId="61" xfId="0" applyNumberFormat="1" applyFont="1" applyFill="1" applyBorder="1" applyAlignment="1">
      <alignment horizontal="right" vertical="center" wrapText="1"/>
    </xf>
    <xf numFmtId="4" fontId="22" fillId="33" borderId="62" xfId="0" applyNumberFormat="1" applyFont="1" applyFill="1" applyBorder="1" applyAlignment="1">
      <alignment horizontal="right" vertical="center" wrapText="1"/>
    </xf>
    <xf numFmtId="4" fontId="22" fillId="33" borderId="63" xfId="0" applyNumberFormat="1" applyFont="1" applyFill="1" applyBorder="1" applyAlignment="1">
      <alignment vertical="center" wrapText="1"/>
    </xf>
    <xf numFmtId="4" fontId="22" fillId="33" borderId="64" xfId="0" applyNumberFormat="1" applyFont="1" applyFill="1" applyBorder="1" applyAlignment="1">
      <alignment horizontal="right" vertical="center"/>
    </xf>
    <xf numFmtId="4" fontId="22" fillId="33" borderId="65" xfId="0" applyNumberFormat="1" applyFont="1" applyFill="1" applyBorder="1" applyAlignment="1">
      <alignment horizontal="right" vertical="center"/>
    </xf>
    <xf numFmtId="4" fontId="24" fillId="33" borderId="65" xfId="0" applyNumberFormat="1" applyFont="1" applyFill="1" applyBorder="1" applyAlignment="1">
      <alignment horizontal="right" vertical="center"/>
    </xf>
    <xf numFmtId="4" fontId="27" fillId="33" borderId="65" xfId="0" applyNumberFormat="1" applyFont="1" applyFill="1" applyBorder="1" applyAlignment="1">
      <alignment horizontal="right" vertical="center"/>
    </xf>
    <xf numFmtId="3" fontId="28" fillId="0" borderId="19" xfId="0" applyNumberFormat="1" applyFont="1" applyFill="1" applyBorder="1" applyAlignment="1">
      <alignment horizontal="center" vertical="center" wrapText="1"/>
    </xf>
    <xf numFmtId="0" fontId="20" fillId="37" borderId="66" xfId="0" applyFont="1" applyFill="1" applyBorder="1" applyAlignment="1">
      <alignment horizontal="center" vertical="center"/>
    </xf>
    <xf numFmtId="3" fontId="20" fillId="37" borderId="66" xfId="0" applyNumberFormat="1" applyFont="1" applyFill="1" applyBorder="1" applyAlignment="1">
      <alignment horizontal="center" vertical="center"/>
    </xf>
    <xf numFmtId="3" fontId="20" fillId="37" borderId="66" xfId="0" applyNumberFormat="1" applyFont="1" applyFill="1" applyBorder="1" applyAlignment="1">
      <alignment horizontal="left" vertical="center" wrapText="1"/>
    </xf>
    <xf numFmtId="0" fontId="20" fillId="37" borderId="66" xfId="0" applyNumberFormat="1" applyFont="1" applyFill="1" applyBorder="1" applyAlignment="1">
      <alignment horizontal="center" vertical="center"/>
    </xf>
    <xf numFmtId="3" fontId="28" fillId="37" borderId="66" xfId="0" applyNumberFormat="1" applyFont="1" applyFill="1" applyBorder="1" applyAlignment="1">
      <alignment horizontal="left" vertical="center" wrapText="1"/>
    </xf>
    <xf numFmtId="4" fontId="20" fillId="37" borderId="67" xfId="0" applyNumberFormat="1" applyFont="1" applyFill="1" applyBorder="1" applyAlignment="1">
      <alignment horizontal="right" vertical="center" wrapText="1"/>
    </xf>
    <xf numFmtId="4" fontId="20" fillId="37" borderId="68" xfId="0" applyNumberFormat="1" applyFont="1" applyFill="1" applyBorder="1" applyAlignment="1">
      <alignment vertical="center" wrapText="1"/>
    </xf>
    <xf numFmtId="4" fontId="20" fillId="37" borderId="69" xfId="0" applyNumberFormat="1" applyFont="1" applyFill="1" applyBorder="1" applyAlignment="1">
      <alignment vertical="center" wrapText="1"/>
    </xf>
    <xf numFmtId="4" fontId="20" fillId="37" borderId="70" xfId="0" applyNumberFormat="1" applyFont="1" applyFill="1" applyBorder="1" applyAlignment="1">
      <alignment horizontal="right" vertical="center"/>
    </xf>
    <xf numFmtId="4" fontId="20" fillId="37" borderId="66" xfId="0" applyNumberFormat="1" applyFont="1" applyFill="1" applyBorder="1" applyAlignment="1">
      <alignment horizontal="right" vertical="center"/>
    </xf>
    <xf numFmtId="3" fontId="28" fillId="0" borderId="28" xfId="0" applyNumberFormat="1" applyFont="1" applyFill="1" applyBorder="1" applyAlignment="1">
      <alignment horizontal="left" vertical="center" wrapText="1"/>
    </xf>
    <xf numFmtId="3" fontId="28" fillId="0" borderId="40" xfId="0" applyNumberFormat="1" applyFont="1" applyFill="1" applyBorder="1" applyAlignment="1">
      <alignment horizontal="left" vertical="center" wrapText="1"/>
    </xf>
    <xf numFmtId="3" fontId="21" fillId="0" borderId="22" xfId="0" applyNumberFormat="1" applyFont="1" applyBorder="1" applyAlignment="1">
      <alignment horizontal="left" vertical="center" wrapText="1"/>
    </xf>
    <xf numFmtId="0" fontId="21" fillId="0" borderId="28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right" vertical="center" wrapText="1"/>
    </xf>
    <xf numFmtId="4" fontId="24" fillId="0" borderId="41" xfId="0" applyNumberFormat="1" applyFont="1" applyFill="1" applyBorder="1" applyAlignment="1">
      <alignment vertical="center" wrapText="1"/>
    </xf>
    <xf numFmtId="4" fontId="21" fillId="0" borderId="42" xfId="0" applyNumberFormat="1" applyFont="1" applyFill="1" applyBorder="1" applyAlignment="1">
      <alignment vertical="center" wrapText="1"/>
    </xf>
    <xf numFmtId="4" fontId="24" fillId="0" borderId="43" xfId="0" applyNumberFormat="1" applyFont="1" applyFill="1" applyBorder="1" applyAlignment="1">
      <alignment horizontal="right" vertical="center"/>
    </xf>
    <xf numFmtId="4" fontId="21" fillId="0" borderId="57" xfId="0" applyNumberFormat="1" applyFont="1" applyBorder="1" applyAlignment="1">
      <alignment horizontal="right" vertical="center"/>
    </xf>
    <xf numFmtId="4" fontId="24" fillId="0" borderId="28" xfId="0" applyNumberFormat="1" applyFont="1" applyFill="1" applyBorder="1" applyAlignment="1">
      <alignment horizontal="right" vertical="center"/>
    </xf>
    <xf numFmtId="4" fontId="23" fillId="41" borderId="23" xfId="0" applyNumberFormat="1" applyFont="1" applyFill="1" applyBorder="1" applyAlignment="1">
      <alignment horizontal="right" vertical="center" wrapText="1"/>
    </xf>
    <xf numFmtId="4" fontId="23" fillId="41" borderId="24" xfId="0" applyNumberFormat="1" applyFont="1" applyFill="1" applyBorder="1" applyAlignment="1">
      <alignment vertical="center" wrapText="1"/>
    </xf>
    <xf numFmtId="4" fontId="28" fillId="41" borderId="25" xfId="0" applyNumberFormat="1" applyFont="1" applyFill="1" applyBorder="1" applyAlignment="1">
      <alignment vertical="center" wrapText="1"/>
    </xf>
    <xf numFmtId="4" fontId="23" fillId="41" borderId="27" xfId="0" applyNumberFormat="1" applyFont="1" applyFill="1" applyBorder="1" applyAlignment="1">
      <alignment horizontal="right" vertical="center"/>
    </xf>
    <xf numFmtId="4" fontId="23" fillId="19" borderId="19" xfId="0" applyNumberFormat="1" applyFont="1" applyFill="1" applyBorder="1" applyAlignment="1">
      <alignment horizontal="right" vertical="center"/>
    </xf>
    <xf numFmtId="4" fontId="23" fillId="41" borderId="19" xfId="0" applyNumberFormat="1" applyFont="1" applyFill="1" applyBorder="1" applyAlignment="1">
      <alignment horizontal="right" vertical="center"/>
    </xf>
    <xf numFmtId="4" fontId="28" fillId="41" borderId="19" xfId="0" applyNumberFormat="1" applyFont="1" applyFill="1" applyBorder="1" applyAlignment="1">
      <alignment horizontal="right" vertical="center"/>
    </xf>
    <xf numFmtId="0" fontId="20" fillId="38" borderId="30" xfId="0" applyFont="1" applyFill="1" applyBorder="1" applyAlignment="1">
      <alignment horizontal="center" vertical="center"/>
    </xf>
    <xf numFmtId="3" fontId="20" fillId="37" borderId="28" xfId="0" applyNumberFormat="1" applyFont="1" applyFill="1" applyBorder="1" applyAlignment="1">
      <alignment horizontal="center" vertical="center"/>
    </xf>
    <xf numFmtId="3" fontId="20" fillId="37" borderId="28" xfId="0" applyNumberFormat="1" applyFont="1" applyFill="1" applyBorder="1" applyAlignment="1">
      <alignment horizontal="left" vertical="center" wrapText="1"/>
    </xf>
    <xf numFmtId="4" fontId="20" fillId="37" borderId="28" xfId="0" applyNumberFormat="1" applyFont="1" applyFill="1" applyBorder="1" applyAlignment="1">
      <alignment horizontal="right" vertical="center"/>
    </xf>
    <xf numFmtId="3" fontId="20" fillId="39" borderId="71" xfId="0" applyNumberFormat="1" applyFont="1" applyFill="1" applyBorder="1" applyAlignment="1">
      <alignment vertical="center"/>
    </xf>
    <xf numFmtId="4" fontId="20" fillId="37" borderId="42" xfId="0" applyNumberFormat="1" applyFont="1" applyFill="1" applyBorder="1" applyAlignment="1">
      <alignment vertical="center"/>
    </xf>
    <xf numFmtId="0" fontId="21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/>
    </xf>
    <xf numFmtId="3" fontId="4" fillId="34" borderId="51" xfId="0" applyNumberFormat="1" applyFont="1" applyFill="1" applyBorder="1" applyAlignment="1">
      <alignment vertical="center"/>
    </xf>
    <xf numFmtId="4" fontId="4" fillId="34" borderId="52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horizontal="right" vertical="center"/>
    </xf>
    <xf numFmtId="3" fontId="21" fillId="34" borderId="72" xfId="0" applyNumberFormat="1" applyFont="1" applyFill="1" applyBorder="1" applyAlignment="1">
      <alignment vertical="center"/>
    </xf>
    <xf numFmtId="4" fontId="21" fillId="34" borderId="45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/>
    </xf>
    <xf numFmtId="3" fontId="4" fillId="34" borderId="72" xfId="0" applyNumberFormat="1" applyFont="1" applyFill="1" applyBorder="1" applyAlignment="1">
      <alignment vertical="center"/>
    </xf>
    <xf numFmtId="4" fontId="4" fillId="34" borderId="45" xfId="0" applyNumberFormat="1" applyFont="1" applyFill="1" applyBorder="1" applyAlignment="1">
      <alignment vertical="center"/>
    </xf>
    <xf numFmtId="4" fontId="24" fillId="0" borderId="49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3" fontId="21" fillId="0" borderId="73" xfId="0" applyNumberFormat="1" applyFont="1" applyBorder="1" applyAlignment="1">
      <alignment vertical="center"/>
    </xf>
    <xf numFmtId="3" fontId="21" fillId="0" borderId="74" xfId="0" applyNumberFormat="1" applyFont="1" applyBorder="1" applyAlignment="1">
      <alignment vertical="center"/>
    </xf>
    <xf numFmtId="3" fontId="21" fillId="0" borderId="75" xfId="0" applyNumberFormat="1" applyFont="1" applyBorder="1" applyAlignment="1">
      <alignment vertical="center"/>
    </xf>
    <xf numFmtId="3" fontId="21" fillId="0" borderId="74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22" fillId="33" borderId="76" xfId="0" applyNumberFormat="1" applyFont="1" applyFill="1" applyBorder="1" applyAlignment="1">
      <alignment horizontal="left" vertical="center" wrapText="1"/>
    </xf>
    <xf numFmtId="3" fontId="22" fillId="33" borderId="23" xfId="0" applyNumberFormat="1" applyFont="1" applyFill="1" applyBorder="1" applyAlignment="1">
      <alignment horizontal="left" vertical="center" wrapText="1"/>
    </xf>
    <xf numFmtId="3" fontId="22" fillId="33" borderId="27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3" fontId="3" fillId="40" borderId="77" xfId="0" applyNumberFormat="1" applyFont="1" applyFill="1" applyBorder="1" applyAlignment="1">
      <alignment horizontal="left" vertical="center" wrapText="1"/>
    </xf>
    <xf numFmtId="3" fontId="3" fillId="40" borderId="53" xfId="0" applyNumberFormat="1" applyFont="1" applyFill="1" applyBorder="1" applyAlignment="1">
      <alignment horizontal="left" vertical="center" wrapText="1"/>
    </xf>
    <xf numFmtId="3" fontId="3" fillId="40" borderId="56" xfId="0" applyNumberFormat="1" applyFont="1" applyFill="1" applyBorder="1" applyAlignment="1">
      <alignment horizontal="left" vertical="center" wrapText="1"/>
    </xf>
    <xf numFmtId="3" fontId="22" fillId="33" borderId="78" xfId="0" applyNumberFormat="1" applyFont="1" applyFill="1" applyBorder="1" applyAlignment="1">
      <alignment horizontal="left" vertical="center" wrapText="1"/>
    </xf>
    <xf numFmtId="3" fontId="22" fillId="33" borderId="61" xfId="0" applyNumberFormat="1" applyFont="1" applyFill="1" applyBorder="1" applyAlignment="1">
      <alignment horizontal="left" vertical="center" wrapText="1"/>
    </xf>
    <xf numFmtId="3" fontId="22" fillId="33" borderId="64" xfId="0" applyNumberFormat="1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" fillId="0" borderId="76" xfId="0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left" vertical="center" wrapText="1"/>
    </xf>
    <xf numFmtId="3" fontId="28" fillId="41" borderId="76" xfId="0" applyNumberFormat="1" applyFont="1" applyFill="1" applyBorder="1" applyAlignment="1">
      <alignment horizontal="center" vertical="center" wrapText="1"/>
    </xf>
    <xf numFmtId="3" fontId="28" fillId="41" borderId="23" xfId="0" applyNumberFormat="1" applyFont="1" applyFill="1" applyBorder="1" applyAlignment="1">
      <alignment horizontal="center" vertical="center" wrapText="1"/>
    </xf>
    <xf numFmtId="3" fontId="28" fillId="41" borderId="2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3" fillId="35" borderId="76" xfId="0" applyNumberFormat="1" applyFont="1" applyFill="1" applyBorder="1" applyAlignment="1">
      <alignment horizontal="center" vertical="center" wrapText="1"/>
    </xf>
    <xf numFmtId="3" fontId="23" fillId="35" borderId="23" xfId="0" applyNumberFormat="1" applyFont="1" applyFill="1" applyBorder="1" applyAlignment="1">
      <alignment horizontal="center" vertical="center" wrapText="1"/>
    </xf>
    <xf numFmtId="3" fontId="23" fillId="35" borderId="27" xfId="0" applyNumberFormat="1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right"/>
    </xf>
    <xf numFmtId="0" fontId="9" fillId="0" borderId="5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28003497"/>
        <c:axId val="50704882"/>
      </c:bar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53690755"/>
        <c:axId val="13454748"/>
      </c:bar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142" zoomScaleNormal="142" zoomScalePageLayoutView="0" workbookViewId="0" topLeftCell="A31">
      <selection activeCell="U6" sqref="U6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19.625" style="0" customWidth="1"/>
    <col min="4" max="4" width="4.875" style="0" customWidth="1"/>
    <col min="5" max="5" width="6.625" style="0" customWidth="1"/>
    <col min="6" max="6" width="10.00390625" style="0" customWidth="1"/>
    <col min="7" max="7" width="8.75390625" style="0" customWidth="1"/>
    <col min="8" max="8" width="8.625" style="0" customWidth="1"/>
    <col min="9" max="10" width="9.625" style="0" customWidth="1"/>
    <col min="11" max="11" width="9.25390625" style="0" customWidth="1"/>
    <col min="12" max="12" width="9.375" style="0" customWidth="1"/>
    <col min="13" max="13" width="8.75390625" style="0" customWidth="1"/>
    <col min="14" max="14" width="9.75390625" style="0" customWidth="1"/>
    <col min="15" max="15" width="9.125" style="0" customWidth="1"/>
    <col min="16" max="16" width="7.00390625" style="0" customWidth="1"/>
    <col min="17" max="17" width="9.00390625" style="0" customWidth="1"/>
    <col min="18" max="18" width="8.875" style="0" customWidth="1"/>
    <col min="19" max="19" width="9.125" style="0" hidden="1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35" t="s">
        <v>38</v>
      </c>
      <c r="P1" s="235"/>
      <c r="Q1" s="235"/>
      <c r="R1" s="235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8"/>
      <c r="O2" s="25" t="s">
        <v>52</v>
      </c>
      <c r="P2" s="25"/>
      <c r="Q2" s="25"/>
      <c r="R2" s="25"/>
    </row>
    <row r="3" spans="1:18" ht="12.7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30</v>
      </c>
      <c r="P3" s="25"/>
      <c r="Q3" s="25"/>
      <c r="R3" s="25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 t="s">
        <v>53</v>
      </c>
      <c r="P4" s="25"/>
      <c r="Q4" s="25"/>
      <c r="R4" s="25"/>
    </row>
    <row r="5" spans="1:18" ht="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8"/>
      <c r="R5" s="18"/>
    </row>
    <row r="6" spans="1:18" ht="23.25" customHeight="1">
      <c r="A6" s="242" t="s">
        <v>39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ht="11.25" customHeight="1">
      <c r="A7" s="3"/>
      <c r="B7" s="3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9" ht="15" customHeight="1">
      <c r="A8" s="227" t="s">
        <v>0</v>
      </c>
      <c r="B8" s="230" t="s">
        <v>16</v>
      </c>
      <c r="C8" s="247" t="s">
        <v>13</v>
      </c>
      <c r="D8" s="203" t="s">
        <v>1</v>
      </c>
      <c r="E8" s="204"/>
      <c r="F8" s="239" t="s">
        <v>42</v>
      </c>
      <c r="G8" s="218" t="s">
        <v>17</v>
      </c>
      <c r="H8" s="219"/>
      <c r="I8" s="220" t="s">
        <v>8</v>
      </c>
      <c r="J8" s="220"/>
      <c r="K8" s="220"/>
      <c r="L8" s="220"/>
      <c r="M8" s="220"/>
      <c r="N8" s="220"/>
      <c r="O8" s="220"/>
      <c r="P8" s="220"/>
      <c r="Q8" s="220"/>
      <c r="R8" s="204"/>
      <c r="S8" s="24"/>
    </row>
    <row r="9" spans="1:19" ht="14.25" customHeight="1">
      <c r="A9" s="228"/>
      <c r="B9" s="231"/>
      <c r="C9" s="248"/>
      <c r="D9" s="205"/>
      <c r="E9" s="206"/>
      <c r="F9" s="240"/>
      <c r="G9" s="236" t="s">
        <v>19</v>
      </c>
      <c r="H9" s="222" t="s">
        <v>20</v>
      </c>
      <c r="I9" s="250" t="s">
        <v>22</v>
      </c>
      <c r="J9" s="203" t="s">
        <v>9</v>
      </c>
      <c r="K9" s="220"/>
      <c r="L9" s="220"/>
      <c r="M9" s="220"/>
      <c r="N9" s="220"/>
      <c r="O9" s="220"/>
      <c r="P9" s="221"/>
      <c r="Q9" s="203" t="s">
        <v>7</v>
      </c>
      <c r="R9" s="16"/>
      <c r="S9" s="24"/>
    </row>
    <row r="10" spans="1:19" ht="9" customHeight="1">
      <c r="A10" s="228"/>
      <c r="B10" s="231"/>
      <c r="C10" s="248"/>
      <c r="D10" s="233" t="s">
        <v>2</v>
      </c>
      <c r="E10" s="191" t="s">
        <v>3</v>
      </c>
      <c r="F10" s="240"/>
      <c r="G10" s="237"/>
      <c r="H10" s="223"/>
      <c r="I10" s="250"/>
      <c r="J10" s="203" t="s">
        <v>4</v>
      </c>
      <c r="K10" s="243" t="s">
        <v>10</v>
      </c>
      <c r="L10" s="243"/>
      <c r="M10" s="243"/>
      <c r="N10" s="243"/>
      <c r="O10" s="243"/>
      <c r="P10" s="244"/>
      <c r="Q10" s="246"/>
      <c r="R10" s="23" t="s">
        <v>10</v>
      </c>
      <c r="S10" s="24"/>
    </row>
    <row r="11" spans="1:19" ht="57.75" customHeight="1">
      <c r="A11" s="229"/>
      <c r="B11" s="232"/>
      <c r="C11" s="249"/>
      <c r="D11" s="234"/>
      <c r="E11" s="192"/>
      <c r="F11" s="241"/>
      <c r="G11" s="238"/>
      <c r="H11" s="224"/>
      <c r="I11" s="251"/>
      <c r="J11" s="245"/>
      <c r="K11" s="32" t="s">
        <v>29</v>
      </c>
      <c r="L11" s="28" t="s">
        <v>14</v>
      </c>
      <c r="M11" s="26" t="s">
        <v>5</v>
      </c>
      <c r="N11" s="28" t="s">
        <v>15</v>
      </c>
      <c r="O11" s="29" t="s">
        <v>6</v>
      </c>
      <c r="P11" s="27" t="s">
        <v>26</v>
      </c>
      <c r="Q11" s="205"/>
      <c r="R11" s="17" t="s">
        <v>21</v>
      </c>
      <c r="S11" s="24"/>
    </row>
    <row r="12" spans="1:19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9">
        <v>6</v>
      </c>
      <c r="G12" s="21">
        <v>7</v>
      </c>
      <c r="H12" s="22">
        <v>8</v>
      </c>
      <c r="I12" s="20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24"/>
    </row>
    <row r="13" spans="1:19" ht="18" customHeight="1">
      <c r="A13" s="30" t="s">
        <v>11</v>
      </c>
      <c r="B13" s="31"/>
      <c r="C13" s="225" t="s">
        <v>25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  <c r="S13" s="24"/>
    </row>
    <row r="14" spans="1:19" ht="21.75" customHeight="1">
      <c r="A14" s="76">
        <v>1</v>
      </c>
      <c r="B14" s="49">
        <v>2</v>
      </c>
      <c r="C14" s="77" t="s">
        <v>40</v>
      </c>
      <c r="D14" s="49">
        <v>600</v>
      </c>
      <c r="E14" s="59"/>
      <c r="F14" s="54">
        <f>SUM(F15:F15)</f>
        <v>6895000</v>
      </c>
      <c r="G14" s="78">
        <f>SUM(G15:G15)</f>
        <v>14000</v>
      </c>
      <c r="H14" s="79"/>
      <c r="I14" s="80">
        <f>SUM(J14,Q14)</f>
        <v>6909000</v>
      </c>
      <c r="J14" s="54">
        <f>SUM(J15:J15)</f>
        <v>3630000</v>
      </c>
      <c r="K14" s="54">
        <f>SUM(K15:K15)</f>
        <v>2028295</v>
      </c>
      <c r="L14" s="54">
        <f>SUM(L15:L15)</f>
        <v>1542305</v>
      </c>
      <c r="M14" s="54"/>
      <c r="N14" s="54">
        <f>SUM(N15)</f>
        <v>59400</v>
      </c>
      <c r="O14" s="54"/>
      <c r="P14" s="54"/>
      <c r="Q14" s="54">
        <f>SUM(,Q15)</f>
        <v>3279000</v>
      </c>
      <c r="R14" s="54">
        <f>SUM(,R15)</f>
        <v>3279000</v>
      </c>
      <c r="S14" s="24"/>
    </row>
    <row r="15" spans="1:19" ht="30.75" customHeight="1">
      <c r="A15" s="55"/>
      <c r="B15" s="35"/>
      <c r="C15" s="56" t="s">
        <v>41</v>
      </c>
      <c r="D15" s="57"/>
      <c r="E15" s="57">
        <v>60016</v>
      </c>
      <c r="F15" s="50">
        <v>6895000</v>
      </c>
      <c r="G15" s="81">
        <v>14000</v>
      </c>
      <c r="H15" s="82"/>
      <c r="I15" s="50">
        <f>F15+G15-H15</f>
        <v>6909000</v>
      </c>
      <c r="J15" s="58">
        <f>I15-Q15</f>
        <v>3630000</v>
      </c>
      <c r="K15" s="50">
        <v>2028295</v>
      </c>
      <c r="L15" s="36">
        <f>J15-K15-M15-N15-O15</f>
        <v>1542305</v>
      </c>
      <c r="M15" s="50"/>
      <c r="N15" s="50">
        <v>59400</v>
      </c>
      <c r="O15" s="50"/>
      <c r="P15" s="50"/>
      <c r="Q15" s="50">
        <f>SUM(R15)</f>
        <v>3279000</v>
      </c>
      <c r="R15" s="50">
        <v>3279000</v>
      </c>
      <c r="S15" s="24"/>
    </row>
    <row r="16" spans="1:19" ht="36.75" customHeight="1">
      <c r="A16" s="49">
        <v>2</v>
      </c>
      <c r="B16" s="157">
        <v>8</v>
      </c>
      <c r="C16" s="158" t="s">
        <v>48</v>
      </c>
      <c r="D16" s="59">
        <v>758</v>
      </c>
      <c r="E16" s="59"/>
      <c r="F16" s="159">
        <f>SUM(F17)</f>
        <v>1068000</v>
      </c>
      <c r="G16" s="160"/>
      <c r="H16" s="161">
        <f>SUM(H19,H18)</f>
        <v>4500</v>
      </c>
      <c r="I16" s="159">
        <f>I17</f>
        <v>1063500</v>
      </c>
      <c r="J16" s="159">
        <f>J17</f>
        <v>1063500</v>
      </c>
      <c r="K16" s="159"/>
      <c r="L16" s="159">
        <f>SUM(L17)</f>
        <v>1063500</v>
      </c>
      <c r="M16" s="159"/>
      <c r="N16" s="54"/>
      <c r="O16" s="54"/>
      <c r="P16" s="54"/>
      <c r="Q16" s="54"/>
      <c r="R16" s="54"/>
      <c r="S16" s="24"/>
    </row>
    <row r="17" spans="1:18" s="96" customFormat="1" ht="27.75" customHeight="1">
      <c r="A17" s="55"/>
      <c r="B17" s="171"/>
      <c r="C17" s="56" t="s">
        <v>49</v>
      </c>
      <c r="D17" s="57"/>
      <c r="E17" s="57">
        <v>75818</v>
      </c>
      <c r="F17" s="172">
        <f>SUM(F18:F19)</f>
        <v>1068000</v>
      </c>
      <c r="G17" s="173"/>
      <c r="H17" s="174">
        <f>SUM(H18:H19)</f>
        <v>4500</v>
      </c>
      <c r="I17" s="172">
        <f>SUM(I18,I19)</f>
        <v>1063500</v>
      </c>
      <c r="J17" s="172">
        <f>SUM(J18:J19)</f>
        <v>1063500</v>
      </c>
      <c r="K17" s="172"/>
      <c r="L17" s="172">
        <f>SUM(L18:L19)</f>
        <v>1063500</v>
      </c>
      <c r="M17" s="172"/>
      <c r="N17" s="50"/>
      <c r="O17" s="50"/>
      <c r="P17" s="50"/>
      <c r="Q17" s="175"/>
      <c r="R17" s="50"/>
    </row>
    <row r="18" spans="1:18" s="93" customFormat="1" ht="21" customHeight="1">
      <c r="A18" s="156"/>
      <c r="B18" s="164"/>
      <c r="C18" s="176" t="s">
        <v>50</v>
      </c>
      <c r="D18" s="57"/>
      <c r="E18" s="57"/>
      <c r="F18" s="177">
        <v>740000</v>
      </c>
      <c r="G18" s="178"/>
      <c r="H18" s="179">
        <v>4500</v>
      </c>
      <c r="I18" s="177">
        <f>F18+G18-H18</f>
        <v>735500</v>
      </c>
      <c r="J18" s="177">
        <f>I18-Q18</f>
        <v>735500</v>
      </c>
      <c r="K18" s="177"/>
      <c r="L18" s="177">
        <f>J18</f>
        <v>735500</v>
      </c>
      <c r="M18" s="177"/>
      <c r="N18" s="175"/>
      <c r="O18" s="175"/>
      <c r="P18" s="175"/>
      <c r="Q18" s="175"/>
      <c r="R18" s="175"/>
    </row>
    <row r="19" spans="1:18" s="93" customFormat="1" ht="30.75" customHeight="1">
      <c r="A19" s="165"/>
      <c r="B19" s="166"/>
      <c r="C19" s="167" t="s">
        <v>51</v>
      </c>
      <c r="D19" s="162"/>
      <c r="E19" s="162"/>
      <c r="F19" s="168">
        <v>328000</v>
      </c>
      <c r="G19" s="169"/>
      <c r="H19" s="170"/>
      <c r="I19" s="168">
        <f>F19+G19-H19</f>
        <v>328000</v>
      </c>
      <c r="J19" s="168">
        <f>I19-Q19</f>
        <v>328000</v>
      </c>
      <c r="K19" s="168"/>
      <c r="L19" s="168">
        <f>J19</f>
        <v>328000</v>
      </c>
      <c r="M19" s="168"/>
      <c r="N19" s="163"/>
      <c r="O19" s="163"/>
      <c r="P19" s="163"/>
      <c r="Q19" s="163"/>
      <c r="R19" s="163"/>
    </row>
    <row r="20" spans="1:18" s="34" customFormat="1" ht="33" customHeight="1">
      <c r="A20" s="60">
        <v>3</v>
      </c>
      <c r="B20" s="61">
        <v>14</v>
      </c>
      <c r="C20" s="62" t="s">
        <v>31</v>
      </c>
      <c r="D20" s="61">
        <v>900</v>
      </c>
      <c r="E20" s="63"/>
      <c r="F20" s="92">
        <f>SUM(,F22,F23,F24,F25,F27)</f>
        <v>16905774</v>
      </c>
      <c r="G20" s="112">
        <f>SUM(G22:G25,G27)</f>
        <v>793590</v>
      </c>
      <c r="H20" s="90"/>
      <c r="I20" s="112">
        <f>SUM(I22,I23,I24,I25,I27,)</f>
        <v>17699364</v>
      </c>
      <c r="J20" s="111">
        <f>SUM(J22:J27)</f>
        <v>6073601</v>
      </c>
      <c r="K20" s="111">
        <f>SUM(K22:K27)</f>
        <v>501100</v>
      </c>
      <c r="L20" s="111">
        <f>SUM(L22:L27)</f>
        <v>5557600</v>
      </c>
      <c r="M20" s="111">
        <f>SUM(M22:M27)</f>
        <v>14901</v>
      </c>
      <c r="N20" s="91"/>
      <c r="O20" s="91"/>
      <c r="P20" s="91"/>
      <c r="Q20" s="111">
        <f>SUM(Q22,Q23,Q24,Q25,Q27,)</f>
        <v>11625763</v>
      </c>
      <c r="R20" s="111">
        <f>SUM(,R22,R23,R24,R25,R27,)</f>
        <v>11625763</v>
      </c>
    </row>
    <row r="21" spans="1:18" s="34" customFormat="1" ht="28.5" customHeight="1">
      <c r="A21" s="94"/>
      <c r="B21" s="95"/>
      <c r="C21" s="114" t="s">
        <v>28</v>
      </c>
      <c r="D21" s="115"/>
      <c r="E21" s="115"/>
      <c r="F21" s="116">
        <v>10832173</v>
      </c>
      <c r="G21" s="117">
        <f>SUM(G26,G28)</f>
        <v>793590</v>
      </c>
      <c r="H21" s="118"/>
      <c r="I21" s="116">
        <f aca="true" t="shared" si="0" ref="I21:I36">F21+G21-H21</f>
        <v>11625763</v>
      </c>
      <c r="J21" s="116"/>
      <c r="K21" s="116"/>
      <c r="L21" s="116"/>
      <c r="M21" s="116"/>
      <c r="N21" s="116"/>
      <c r="O21" s="116"/>
      <c r="P21" s="116"/>
      <c r="Q21" s="116">
        <f>SUM(R21)</f>
        <v>11625763</v>
      </c>
      <c r="R21" s="116">
        <f>SUM(I21)</f>
        <v>11625763</v>
      </c>
    </row>
    <row r="22" spans="1:18" s="96" customFormat="1" ht="26.25" customHeight="1">
      <c r="A22" s="52"/>
      <c r="B22" s="53"/>
      <c r="C22" s="75" t="s">
        <v>32</v>
      </c>
      <c r="D22" s="65"/>
      <c r="E22" s="66">
        <v>90002</v>
      </c>
      <c r="F22" s="87">
        <v>4325000</v>
      </c>
      <c r="G22" s="67"/>
      <c r="H22" s="68"/>
      <c r="I22" s="51">
        <f t="shared" si="0"/>
        <v>4325000</v>
      </c>
      <c r="J22" s="36">
        <f aca="true" t="shared" si="1" ref="J22:J27">I22-Q22</f>
        <v>4325000</v>
      </c>
      <c r="K22" s="89">
        <v>496400</v>
      </c>
      <c r="L22" s="36">
        <f>J22-K22-M22-N22-O22</f>
        <v>3828600</v>
      </c>
      <c r="M22" s="88"/>
      <c r="N22" s="88"/>
      <c r="O22" s="119"/>
      <c r="P22" s="119"/>
      <c r="Q22" s="120"/>
      <c r="R22" s="120"/>
    </row>
    <row r="23" spans="1:18" s="34" customFormat="1" ht="25.5" customHeight="1">
      <c r="A23" s="53"/>
      <c r="B23" s="53"/>
      <c r="C23" s="64" t="s">
        <v>33</v>
      </c>
      <c r="D23" s="69"/>
      <c r="E23" s="70">
        <v>90003</v>
      </c>
      <c r="F23" s="83">
        <v>32901</v>
      </c>
      <c r="G23" s="71"/>
      <c r="H23" s="72"/>
      <c r="I23" s="84">
        <f t="shared" si="0"/>
        <v>32901</v>
      </c>
      <c r="J23" s="37">
        <f t="shared" si="1"/>
        <v>32901</v>
      </c>
      <c r="K23" s="85"/>
      <c r="L23" s="37">
        <f>J23-K23-M23-N23-O23</f>
        <v>18000</v>
      </c>
      <c r="M23" s="85">
        <v>14901</v>
      </c>
      <c r="N23" s="86"/>
      <c r="O23" s="74"/>
      <c r="P23" s="74"/>
      <c r="Q23" s="73"/>
      <c r="R23" s="73"/>
    </row>
    <row r="24" spans="1:18" s="96" customFormat="1" ht="27.75" customHeight="1">
      <c r="A24" s="53"/>
      <c r="B24" s="53"/>
      <c r="C24" s="75" t="s">
        <v>34</v>
      </c>
      <c r="D24" s="65"/>
      <c r="E24" s="66">
        <v>90004</v>
      </c>
      <c r="F24" s="87">
        <v>165000</v>
      </c>
      <c r="G24" s="67"/>
      <c r="H24" s="68"/>
      <c r="I24" s="51">
        <f t="shared" si="0"/>
        <v>165000</v>
      </c>
      <c r="J24" s="36">
        <f t="shared" si="1"/>
        <v>165000</v>
      </c>
      <c r="K24" s="88"/>
      <c r="L24" s="36">
        <f>J24-K24-M24-N24-O24</f>
        <v>165000</v>
      </c>
      <c r="M24" s="88"/>
      <c r="N24" s="88"/>
      <c r="O24" s="88"/>
      <c r="P24" s="88"/>
      <c r="Q24" s="88"/>
      <c r="R24" s="88"/>
    </row>
    <row r="25" spans="1:18" s="34" customFormat="1" ht="26.25" customHeight="1">
      <c r="A25" s="181"/>
      <c r="B25" s="181"/>
      <c r="C25" s="182" t="s">
        <v>35</v>
      </c>
      <c r="D25" s="166"/>
      <c r="E25" s="183">
        <v>90015</v>
      </c>
      <c r="F25" s="184">
        <v>6020000</v>
      </c>
      <c r="G25" s="185"/>
      <c r="H25" s="186"/>
      <c r="I25" s="187">
        <f t="shared" si="0"/>
        <v>6020000</v>
      </c>
      <c r="J25" s="188">
        <f t="shared" si="1"/>
        <v>1380000</v>
      </c>
      <c r="K25" s="189"/>
      <c r="L25" s="188">
        <f>J25-K25-M25-N25-O25</f>
        <v>1380000</v>
      </c>
      <c r="M25" s="189"/>
      <c r="N25" s="189"/>
      <c r="O25" s="189"/>
      <c r="P25" s="189"/>
      <c r="Q25" s="190">
        <f>SUM(R25)</f>
        <v>4640000</v>
      </c>
      <c r="R25" s="190">
        <v>4640000</v>
      </c>
    </row>
    <row r="26" spans="1:18" s="96" customFormat="1" ht="26.25" customHeight="1">
      <c r="A26" s="109"/>
      <c r="B26" s="110"/>
      <c r="C26" s="114" t="s">
        <v>28</v>
      </c>
      <c r="D26" s="115"/>
      <c r="E26" s="115"/>
      <c r="F26" s="116">
        <v>4640000</v>
      </c>
      <c r="G26" s="117"/>
      <c r="H26" s="118"/>
      <c r="I26" s="116">
        <f t="shared" si="0"/>
        <v>4640000</v>
      </c>
      <c r="J26" s="116"/>
      <c r="K26" s="116"/>
      <c r="L26" s="116"/>
      <c r="M26" s="116"/>
      <c r="N26" s="116"/>
      <c r="O26" s="116"/>
      <c r="P26" s="116"/>
      <c r="Q26" s="116">
        <f>SUM(R26)</f>
        <v>4640000</v>
      </c>
      <c r="R26" s="116">
        <f>SUM(I26)</f>
        <v>4640000</v>
      </c>
    </row>
    <row r="27" spans="1:18" s="34" customFormat="1" ht="28.5" customHeight="1">
      <c r="A27" s="52"/>
      <c r="B27" s="53"/>
      <c r="C27" s="75" t="s">
        <v>23</v>
      </c>
      <c r="D27" s="65"/>
      <c r="E27" s="66">
        <v>90095</v>
      </c>
      <c r="F27" s="87">
        <v>6362873</v>
      </c>
      <c r="G27" s="51">
        <v>793590</v>
      </c>
      <c r="H27" s="68"/>
      <c r="I27" s="51">
        <f t="shared" si="0"/>
        <v>7156463</v>
      </c>
      <c r="J27" s="36">
        <f t="shared" si="1"/>
        <v>170700</v>
      </c>
      <c r="K27" s="89">
        <v>4700</v>
      </c>
      <c r="L27" s="36">
        <f>J27-K27-M27-N27-O27</f>
        <v>166000</v>
      </c>
      <c r="M27" s="89"/>
      <c r="N27" s="89"/>
      <c r="O27" s="89"/>
      <c r="P27" s="89"/>
      <c r="Q27" s="89">
        <f>SUM(R27)</f>
        <v>6985763</v>
      </c>
      <c r="R27" s="89">
        <v>6985763</v>
      </c>
    </row>
    <row r="28" spans="1:18" s="34" customFormat="1" ht="27" customHeight="1">
      <c r="A28" s="97"/>
      <c r="B28" s="98"/>
      <c r="C28" s="99" t="s">
        <v>28</v>
      </c>
      <c r="D28" s="100"/>
      <c r="E28" s="100"/>
      <c r="F28" s="101">
        <v>6192173</v>
      </c>
      <c r="G28" s="102">
        <f>SUM(G27)</f>
        <v>793590</v>
      </c>
      <c r="H28" s="103"/>
      <c r="I28" s="101">
        <f t="shared" si="0"/>
        <v>6985763</v>
      </c>
      <c r="J28" s="101"/>
      <c r="K28" s="101"/>
      <c r="L28" s="101"/>
      <c r="M28" s="101"/>
      <c r="N28" s="101"/>
      <c r="O28" s="101"/>
      <c r="P28" s="101"/>
      <c r="Q28" s="101">
        <f>SUM(R28)</f>
        <v>6985763</v>
      </c>
      <c r="R28" s="101">
        <f>SUM(I28)</f>
        <v>6985763</v>
      </c>
    </row>
    <row r="29" spans="1:18" s="34" customFormat="1" ht="22.5" customHeight="1" thickBot="1">
      <c r="A29" s="197" t="s">
        <v>27</v>
      </c>
      <c r="B29" s="198"/>
      <c r="C29" s="198"/>
      <c r="D29" s="198"/>
      <c r="E29" s="199"/>
      <c r="F29" s="104">
        <v>88654386</v>
      </c>
      <c r="G29" s="105">
        <f>SUM(G20,G14,)</f>
        <v>807590</v>
      </c>
      <c r="H29" s="106">
        <f>SUM(H20,H16,H14)</f>
        <v>4500</v>
      </c>
      <c r="I29" s="107">
        <f t="shared" si="0"/>
        <v>89457476</v>
      </c>
      <c r="J29" s="108">
        <f>I29-Q29</f>
        <v>68112462</v>
      </c>
      <c r="K29" s="108">
        <v>41904355</v>
      </c>
      <c r="L29" s="108">
        <f>J29-K29-M29-N29-O29-P29</f>
        <v>15746352.5</v>
      </c>
      <c r="M29" s="108">
        <v>7458465</v>
      </c>
      <c r="N29" s="108">
        <v>1829288</v>
      </c>
      <c r="O29" s="108">
        <v>1000000</v>
      </c>
      <c r="P29" s="108">
        <v>174001.5</v>
      </c>
      <c r="Q29" s="108">
        <v>21345014</v>
      </c>
      <c r="R29" s="108">
        <v>21306014</v>
      </c>
    </row>
    <row r="30" spans="1:18" s="34" customFormat="1" ht="32.25" customHeight="1" thickBot="1" thickTop="1">
      <c r="A30" s="200" t="s">
        <v>24</v>
      </c>
      <c r="B30" s="201"/>
      <c r="C30" s="201"/>
      <c r="D30" s="201"/>
      <c r="E30" s="202"/>
      <c r="F30" s="121">
        <v>15869465</v>
      </c>
      <c r="G30" s="122">
        <v>793590</v>
      </c>
      <c r="H30" s="123"/>
      <c r="I30" s="124">
        <f t="shared" si="0"/>
        <v>16663055</v>
      </c>
      <c r="J30" s="125">
        <f>I30-Q30</f>
        <v>48541</v>
      </c>
      <c r="K30" s="125"/>
      <c r="L30" s="126">
        <f>J30-K30-M30-N30-O30</f>
        <v>48541</v>
      </c>
      <c r="M30" s="125"/>
      <c r="N30" s="125"/>
      <c r="O30" s="125"/>
      <c r="P30" s="125"/>
      <c r="Q30" s="125">
        <f>SUM(R30)</f>
        <v>16614514</v>
      </c>
      <c r="R30" s="127">
        <v>16614514</v>
      </c>
    </row>
    <row r="31" spans="1:18" s="34" customFormat="1" ht="24" customHeight="1" thickBot="1" thickTop="1">
      <c r="A31" s="128" t="s">
        <v>43</v>
      </c>
      <c r="B31" s="207" t="s">
        <v>44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</row>
    <row r="32" spans="1:18" s="34" customFormat="1" ht="27" customHeight="1" thickTop="1">
      <c r="A32" s="129">
        <v>1</v>
      </c>
      <c r="B32" s="130">
        <v>4</v>
      </c>
      <c r="C32" s="131" t="s">
        <v>45</v>
      </c>
      <c r="D32" s="132">
        <v>852</v>
      </c>
      <c r="E32" s="133"/>
      <c r="F32" s="134">
        <f>SUM(F33:F33)</f>
        <v>0</v>
      </c>
      <c r="G32" s="135">
        <f>SUM(G33:G33)</f>
        <v>4500</v>
      </c>
      <c r="H32" s="136"/>
      <c r="I32" s="137">
        <f>SUM(I33:I33)</f>
        <v>4500</v>
      </c>
      <c r="J32" s="138">
        <f>SUM(J33:J33)</f>
        <v>4500</v>
      </c>
      <c r="K32" s="138"/>
      <c r="L32" s="138"/>
      <c r="M32" s="138">
        <f>SUM(M33)</f>
        <v>4500</v>
      </c>
      <c r="N32" s="138"/>
      <c r="O32" s="138"/>
      <c r="P32" s="138"/>
      <c r="Q32" s="138"/>
      <c r="R32" s="138"/>
    </row>
    <row r="33" spans="1:18" ht="62.25" customHeight="1" thickBot="1">
      <c r="A33" s="139"/>
      <c r="B33" s="140"/>
      <c r="C33" s="141" t="s">
        <v>46</v>
      </c>
      <c r="D33" s="140"/>
      <c r="E33" s="142">
        <v>85214</v>
      </c>
      <c r="F33" s="143">
        <v>0</v>
      </c>
      <c r="G33" s="144">
        <v>4500</v>
      </c>
      <c r="H33" s="145"/>
      <c r="I33" s="146">
        <f>F33+G33</f>
        <v>4500</v>
      </c>
      <c r="J33" s="147">
        <f>I33-Q33</f>
        <v>4500</v>
      </c>
      <c r="K33" s="148"/>
      <c r="L33" s="180"/>
      <c r="M33" s="148">
        <v>4500</v>
      </c>
      <c r="N33" s="148"/>
      <c r="O33" s="148"/>
      <c r="P33" s="148"/>
      <c r="Q33" s="148"/>
      <c r="R33" s="148"/>
    </row>
    <row r="34" spans="1:18" ht="27" customHeight="1" thickBot="1" thickTop="1">
      <c r="A34" s="210" t="s">
        <v>47</v>
      </c>
      <c r="B34" s="211"/>
      <c r="C34" s="211"/>
      <c r="D34" s="211"/>
      <c r="E34" s="212"/>
      <c r="F34" s="149">
        <v>3010200</v>
      </c>
      <c r="G34" s="150">
        <f>SUM(G32)</f>
        <v>4500</v>
      </c>
      <c r="H34" s="151"/>
      <c r="I34" s="152">
        <f>F34+G34</f>
        <v>3014700</v>
      </c>
      <c r="J34" s="153">
        <f>I34-Q34</f>
        <v>459700</v>
      </c>
      <c r="K34" s="154">
        <v>297100</v>
      </c>
      <c r="L34" s="154">
        <f>J34-K34-M34-N34-O34-P34</f>
        <v>69100</v>
      </c>
      <c r="M34" s="154">
        <v>93500</v>
      </c>
      <c r="N34" s="154"/>
      <c r="O34" s="155"/>
      <c r="P34" s="155"/>
      <c r="Q34" s="154">
        <v>2555000</v>
      </c>
      <c r="R34" s="154">
        <v>55000</v>
      </c>
    </row>
    <row r="35" spans="1:18" ht="24.75" customHeight="1" thickBot="1" thickTop="1">
      <c r="A35" s="214" t="s">
        <v>18</v>
      </c>
      <c r="B35" s="215"/>
      <c r="C35" s="215"/>
      <c r="D35" s="215"/>
      <c r="E35" s="216"/>
      <c r="F35" s="38">
        <v>123494236</v>
      </c>
      <c r="G35" s="39">
        <f>SUM(G29,G34)</f>
        <v>812090</v>
      </c>
      <c r="H35" s="40">
        <f>SUM(H29,)</f>
        <v>4500</v>
      </c>
      <c r="I35" s="41">
        <f t="shared" si="0"/>
        <v>124301826</v>
      </c>
      <c r="J35" s="42">
        <f>I35-Q35</f>
        <v>100401812</v>
      </c>
      <c r="K35" s="42">
        <v>43450389</v>
      </c>
      <c r="L35" s="43">
        <f>J35-K35-M35-N35-O35-P35</f>
        <v>16108663.5</v>
      </c>
      <c r="M35" s="42">
        <v>7551965</v>
      </c>
      <c r="N35" s="42">
        <v>32116793</v>
      </c>
      <c r="O35" s="42">
        <v>1000000</v>
      </c>
      <c r="P35" s="42">
        <v>174001.5</v>
      </c>
      <c r="Q35" s="42">
        <v>23900014</v>
      </c>
      <c r="R35" s="42">
        <v>21361014</v>
      </c>
    </row>
    <row r="36" spans="1:18" ht="26.25" customHeight="1" thickBot="1" thickTop="1">
      <c r="A36" s="193" t="s">
        <v>24</v>
      </c>
      <c r="B36" s="194"/>
      <c r="C36" s="194"/>
      <c r="D36" s="194"/>
      <c r="E36" s="195"/>
      <c r="F36" s="44">
        <v>15869465</v>
      </c>
      <c r="G36" s="45">
        <f>SUM(G28)</f>
        <v>793590</v>
      </c>
      <c r="H36" s="46"/>
      <c r="I36" s="47">
        <f t="shared" si="0"/>
        <v>16663055</v>
      </c>
      <c r="J36" s="48">
        <f>I36-Q36</f>
        <v>48541</v>
      </c>
      <c r="K36" s="48"/>
      <c r="L36" s="48">
        <f>SUM(L30)</f>
        <v>48541</v>
      </c>
      <c r="M36" s="33"/>
      <c r="N36" s="33"/>
      <c r="O36" s="33"/>
      <c r="P36" s="48"/>
      <c r="Q36" s="48">
        <f>SUM(R36)</f>
        <v>16614514</v>
      </c>
      <c r="R36" s="113">
        <f>SUM(R30)</f>
        <v>16614514</v>
      </c>
    </row>
    <row r="37" spans="1:18" ht="30.75" customHeight="1" thickTop="1">
      <c r="A37" s="13"/>
      <c r="B37" s="13"/>
      <c r="C37" s="13"/>
      <c r="D37" s="13"/>
      <c r="E37" s="13"/>
      <c r="F37" s="13"/>
      <c r="G37" s="13"/>
      <c r="H37" s="13"/>
      <c r="I37" s="14"/>
      <c r="J37" s="15"/>
      <c r="K37" s="14"/>
      <c r="L37" s="14"/>
      <c r="M37" s="14"/>
      <c r="N37" s="14"/>
      <c r="O37" s="14"/>
      <c r="P37" s="14"/>
      <c r="Q37" s="14"/>
      <c r="R37" s="14"/>
    </row>
    <row r="38" spans="1:18" s="34" customFormat="1" ht="30.75" customHeight="1">
      <c r="A38" s="4"/>
      <c r="B38" s="4"/>
      <c r="C38" s="5" t="s">
        <v>12</v>
      </c>
      <c r="D38" s="5"/>
      <c r="E38" s="5"/>
      <c r="F38" s="5"/>
      <c r="G38" s="5"/>
      <c r="H38" s="5"/>
      <c r="I38" s="7"/>
      <c r="J38" s="7"/>
      <c r="K38" s="5"/>
      <c r="L38" s="5"/>
      <c r="M38" s="196" t="s">
        <v>36</v>
      </c>
      <c r="N38" s="196"/>
      <c r="O38" s="196"/>
      <c r="P38" s="196"/>
      <c r="Q38" s="196"/>
      <c r="R38" s="196"/>
    </row>
    <row r="39" spans="1:18" ht="26.25" customHeight="1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13" t="s">
        <v>37</v>
      </c>
      <c r="N39" s="213"/>
      <c r="O39" s="213"/>
      <c r="P39" s="213"/>
      <c r="Q39" s="213"/>
      <c r="R39" s="213"/>
    </row>
    <row r="40" ht="20.25" customHeight="1"/>
    <row r="41" ht="23.25" customHeight="1"/>
    <row r="42" ht="26.25" customHeight="1"/>
    <row r="43" ht="26.25" customHeight="1"/>
    <row r="44" spans="1:18" s="34" customFormat="1" ht="32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ht="21.75" customHeight="1"/>
    <row r="46" ht="18.75" customHeight="1"/>
    <row r="47" spans="1:18" s="34" customFormat="1" ht="33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ht="23.25" customHeight="1"/>
    <row r="49" ht="23.25" customHeight="1"/>
    <row r="50" ht="22.5" customHeight="1"/>
    <row r="51" ht="30" customHeight="1"/>
    <row r="52" ht="33" customHeight="1"/>
    <row r="53" ht="28.5" customHeight="1"/>
    <row r="54" ht="28.5" customHeight="1"/>
    <row r="55" ht="33.75" customHeight="1"/>
    <row r="56" ht="25.5" customHeight="1"/>
    <row r="57" ht="27" customHeight="1"/>
    <row r="58" ht="24.75" customHeight="1"/>
    <row r="59" ht="30" customHeight="1"/>
    <row r="60" ht="24.75" customHeight="1"/>
    <row r="61" ht="24" customHeight="1"/>
    <row r="62" ht="25.5" customHeight="1"/>
    <row r="63" ht="31.5" customHeight="1"/>
    <row r="64" spans="1:18" s="34" customFormat="1" ht="28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34" customFormat="1" ht="25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ht="39" customHeight="1"/>
    <row r="67" ht="21" customHeight="1"/>
    <row r="68" ht="28.5" customHeight="1"/>
    <row r="69" ht="38.25" customHeight="1"/>
    <row r="70" ht="27" customHeight="1"/>
    <row r="71" ht="30" customHeight="1"/>
    <row r="72" ht="27" customHeight="1"/>
    <row r="73" ht="35.25" customHeight="1"/>
    <row r="74" ht="32.25" customHeight="1"/>
    <row r="75" ht="33.75" customHeight="1"/>
    <row r="76" ht="26.25" customHeight="1"/>
    <row r="77" ht="24" customHeight="1"/>
    <row r="78" ht="30" customHeight="1"/>
    <row r="80" ht="31.5" customHeight="1"/>
    <row r="81" ht="23.25" customHeight="1"/>
  </sheetData>
  <sheetProtection/>
  <mergeCells count="28">
    <mergeCell ref="O1:R1"/>
    <mergeCell ref="I8:R8"/>
    <mergeCell ref="G9:G11"/>
    <mergeCell ref="F8:F11"/>
    <mergeCell ref="A6:R6"/>
    <mergeCell ref="K10:P10"/>
    <mergeCell ref="J10:J11"/>
    <mergeCell ref="Q9:Q11"/>
    <mergeCell ref="C8:C11"/>
    <mergeCell ref="I9:I11"/>
    <mergeCell ref="M39:R39"/>
    <mergeCell ref="A35:E35"/>
    <mergeCell ref="C7:R7"/>
    <mergeCell ref="G8:H8"/>
    <mergeCell ref="J9:P9"/>
    <mergeCell ref="H9:H11"/>
    <mergeCell ref="C13:R13"/>
    <mergeCell ref="A8:A11"/>
    <mergeCell ref="B8:B11"/>
    <mergeCell ref="D10:D11"/>
    <mergeCell ref="E10:E11"/>
    <mergeCell ref="A36:E36"/>
    <mergeCell ref="M38:R38"/>
    <mergeCell ref="A29:E29"/>
    <mergeCell ref="A30:E30"/>
    <mergeCell ref="D8:E9"/>
    <mergeCell ref="B31:R31"/>
    <mergeCell ref="A34:E34"/>
  </mergeCells>
  <printOptions horizontalCentered="1"/>
  <pageMargins left="0.7086614173228347" right="0.7086614173228347" top="0.984251968503937" bottom="0.7086614173228347" header="0.5511811023622047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Iwona</cp:lastModifiedBy>
  <cp:lastPrinted>2018-01-17T10:42:28Z</cp:lastPrinted>
  <dcterms:created xsi:type="dcterms:W3CDTF">2001-11-06T11:44:28Z</dcterms:created>
  <dcterms:modified xsi:type="dcterms:W3CDTF">2018-01-18T09:44:08Z</dcterms:modified>
  <cp:category/>
  <cp:version/>
  <cp:contentType/>
  <cp:contentStatus/>
</cp:coreProperties>
</file>